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ltre spese" sheetId="1" r:id="rId1"/>
    <sheet name="grafico totale" sheetId="2" r:id="rId2"/>
    <sheet name="graf servizio debito" sheetId="3" r:id="rId3"/>
    <sheet name="incidenza debito su uscite tot" sheetId="4" r:id="rId4"/>
  </sheets>
  <externalReferences>
    <externalReference r:id="rId7"/>
    <externalReference r:id="rId8"/>
  </externalReferences>
  <definedNames>
    <definedName name="_xlnm.Print_Area" localSheetId="0">'altre spese'!$A$1:$J$37</definedName>
    <definedName name="_xlnm.Print_Area" localSheetId="2">'graf servizio debito'!$A$1:$J$28</definedName>
    <definedName name="_xlnm.Print_Area" localSheetId="1">'grafico totale'!$A$1:$J$29</definedName>
    <definedName name="_xlnm.Print_Area" localSheetId="3">'incidenza debito su uscite tot'!$A$4:$H$25</definedName>
    <definedName name="CRITERIO5865">#REF!</definedName>
    <definedName name="CRITERIO5880">#REF!</definedName>
    <definedName name="CRITERIO5881">#REF!</definedName>
    <definedName name="CRITERIO5884">#REF!</definedName>
    <definedName name="CRITERIO5885">#REF!</definedName>
    <definedName name="CRITERIO5886">#REF!</definedName>
    <definedName name="CRITERIO5887">#REF!</definedName>
    <definedName name="CRITERIO5888">#REF!</definedName>
    <definedName name="CRITERIO58896821">#REF!</definedName>
    <definedName name="CRITERIO5890">#REF!</definedName>
    <definedName name="CRITERIO5891">#REF!</definedName>
    <definedName name="CRITERIO5892">#REF!</definedName>
    <definedName name="CRITERIO5893">#REF!</definedName>
    <definedName name="CRITERIO5895">#REF!</definedName>
    <definedName name="CRITERIO6013">#REF!</definedName>
    <definedName name="CRITERIO6975">#REF!</definedName>
    <definedName name="CRITERIO72">#REF!</definedName>
    <definedName name="dbase">'[1]Foglio6'!$A$1:$N$22</definedName>
    <definedName name="TABLE" localSheetId="2">'graf servizio debito'!$A$26:$C$28</definedName>
  </definedNames>
  <calcPr fullCalcOnLoad="1"/>
</workbook>
</file>

<file path=xl/sharedStrings.xml><?xml version="1.0" encoding="utf-8"?>
<sst xmlns="http://schemas.openxmlformats.org/spreadsheetml/2006/main" count="51" uniqueCount="40">
  <si>
    <t>Interessi mutui</t>
  </si>
  <si>
    <t>Versamenti I.V.A.</t>
  </si>
  <si>
    <t>I.C.I.A.P. (provincia)</t>
  </si>
  <si>
    <t>TOTALE</t>
  </si>
  <si>
    <t>Spese di manutenzione straordinaria</t>
  </si>
  <si>
    <t>In migliaia di Euro</t>
  </si>
  <si>
    <t>CONS</t>
  </si>
  <si>
    <t>Gestione alloggi ACER</t>
  </si>
  <si>
    <t>Gestione IAR E.C.</t>
  </si>
  <si>
    <t>Servizi diversi</t>
  </si>
  <si>
    <t>ISTRUZIONE, SPORT E GIOVANI - incasso ruoli</t>
  </si>
  <si>
    <t>Tit.II-rinegoziazioni/estinzioni ant. Passività</t>
  </si>
  <si>
    <t>Gestione alloggi ACER E.C.</t>
  </si>
  <si>
    <t>Spese di manutenzione straordinaria E.C.</t>
  </si>
  <si>
    <t>Interessi e rimborso prestiti</t>
  </si>
  <si>
    <t>Trasferimenti e corresponsioni ad Hera</t>
  </si>
  <si>
    <t>Gestioni alloggi varie</t>
  </si>
  <si>
    <t>Altro</t>
  </si>
  <si>
    <t>Totale</t>
  </si>
  <si>
    <t>Servizio del debito:quota capitale</t>
  </si>
  <si>
    <t>Servizio del debito:quota interessi</t>
  </si>
  <si>
    <t>Servizio del debito: incidenza sul totale delle uscite</t>
  </si>
  <si>
    <t>(*) Non comprende € 26 ml di estinzione anticipata mutui grazie a privatizzazione AFM</t>
  </si>
  <si>
    <t>(**) Non comprende € 110 ml di estinzione anticipata mutui grazie ai proventi della vendita delle azioni Hera S.p.a.</t>
  </si>
  <si>
    <t>comprende € 110 ml di estinzione anticipata mutui grazie ai proventi della vendita delle azioni Hera S.p.a.</t>
  </si>
  <si>
    <t>Spese rimborso prestiti *</t>
  </si>
  <si>
    <t xml:space="preserve">(*) Nel 1999 non comprende € 26 ml di estinzione anticipata mutui grazie a privatizzazione AFM e nel 2003 non </t>
  </si>
  <si>
    <t>I.R.A.P. **</t>
  </si>
  <si>
    <t xml:space="preserve">Altro </t>
  </si>
  <si>
    <t>ENTRATE</t>
  </si>
  <si>
    <t>PATRIMONIO</t>
  </si>
  <si>
    <t>Servizi ordinari Hera</t>
  </si>
  <si>
    <t>Altri servizi Hera</t>
  </si>
  <si>
    <t>AMBIENTE E VERDE URBANO</t>
  </si>
  <si>
    <t xml:space="preserve">Incasso ruoli </t>
  </si>
  <si>
    <t xml:space="preserve">ALTRE SPESE: SERIE STORICA (1998 - 2006) </t>
  </si>
  <si>
    <t>Tributi inesigibili e rimborsi</t>
  </si>
  <si>
    <t>(**) La maggior parte è consuntivata nelle Spese per il Personale</t>
  </si>
  <si>
    <t>FINANZA E RAGIONERIA</t>
  </si>
  <si>
    <t>POLITICHE ABITATIVE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</si>
</sst>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.25"/>
      <name val="Arial"/>
      <family val="2"/>
    </font>
    <font>
      <sz val="15.25"/>
      <name val="Arial"/>
      <family val="0"/>
    </font>
    <font>
      <sz val="14.5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41" fontId="1" fillId="0" borderId="1" xfId="18" applyFont="1" applyBorder="1" applyAlignment="1">
      <alignment/>
    </xf>
    <xf numFmtId="3" fontId="1" fillId="0" borderId="5" xfId="0" applyNumberFormat="1" applyFont="1" applyBorder="1" applyAlignment="1">
      <alignment/>
    </xf>
    <xf numFmtId="41" fontId="1" fillId="0" borderId="0" xfId="18" applyFont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0" fillId="0" borderId="0" xfId="18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1" fontId="9" fillId="0" borderId="0" xfId="0" applyNumberFormat="1" applyFont="1" applyAlignment="1">
      <alignment horizontal="center"/>
    </xf>
    <xf numFmtId="3" fontId="10" fillId="0" borderId="3" xfId="15" applyNumberFormat="1" applyBorder="1" applyAlignment="1">
      <alignment/>
    </xf>
    <xf numFmtId="3" fontId="10" fillId="0" borderId="1" xfId="15" applyNumberFormat="1" applyBorder="1" applyAlignment="1">
      <alignment/>
    </xf>
    <xf numFmtId="3" fontId="10" fillId="0" borderId="4" xfId="15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9" fillId="0" borderId="3" xfId="0" applyFont="1" applyBorder="1" applyAlignment="1">
      <alignment horizontal="right"/>
    </xf>
    <xf numFmtId="1" fontId="9" fillId="0" borderId="13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1" fontId="9" fillId="0" borderId="3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75"/>
          <c:w val="0.9645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totale'!$A$2</c:f>
              <c:strCache>
                <c:ptCount val="1"/>
                <c:pt idx="0">
                  <c:v>Interessi e rimborso prestiti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totale'!$B$1:$J$1</c:f>
              <c:numCache/>
            </c:numRef>
          </c:cat>
          <c:val>
            <c:numRef>
              <c:f>'grafico totale'!$B$2:$J$2</c:f>
              <c:numCache/>
            </c:numRef>
          </c:val>
        </c:ser>
        <c:ser>
          <c:idx val="1"/>
          <c:order val="1"/>
          <c:tx>
            <c:strRef>
              <c:f>'grafico totale'!$A$3</c:f>
              <c:strCache>
                <c:ptCount val="1"/>
                <c:pt idx="0">
                  <c:v>Trasferimenti e corresponsioni ad Hera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totale'!$B$1:$J$1</c:f>
              <c:numCache/>
            </c:numRef>
          </c:cat>
          <c:val>
            <c:numRef>
              <c:f>'grafico totale'!$B$3:$J$3</c:f>
              <c:numCache/>
            </c:numRef>
          </c:val>
        </c:ser>
        <c:ser>
          <c:idx val="2"/>
          <c:order val="2"/>
          <c:tx>
            <c:strRef>
              <c:f>'grafico totale'!$A$4</c:f>
              <c:strCache>
                <c:ptCount val="1"/>
                <c:pt idx="0">
                  <c:v>Gestioni alloggi varie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totale'!$B$1:$J$1</c:f>
              <c:numCache/>
            </c:numRef>
          </c:cat>
          <c:val>
            <c:numRef>
              <c:f>'grafico totale'!$B$4:$J$4</c:f>
              <c:numCache/>
            </c:numRef>
          </c:val>
        </c:ser>
        <c:ser>
          <c:idx val="3"/>
          <c:order val="3"/>
          <c:tx>
            <c:strRef>
              <c:f>'grafico totale'!$A$5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totale'!$B$1:$J$1</c:f>
              <c:numCache/>
            </c:numRef>
          </c:cat>
          <c:val>
            <c:numRef>
              <c:f>'grafico totale'!$B$5:$J$5</c:f>
              <c:numCache/>
            </c:numRef>
          </c:val>
        </c:ser>
        <c:overlap val="100"/>
        <c:axId val="14069460"/>
        <c:axId val="59516277"/>
      </c:bar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516277"/>
        <c:crosses val="autoZero"/>
        <c:auto val="1"/>
        <c:lblOffset val="100"/>
        <c:noMultiLvlLbl val="0"/>
      </c:catAx>
      <c:valAx>
        <c:axId val="5951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069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5"/>
          <c:y val="0.893"/>
          <c:w val="0.74075"/>
          <c:h val="0.0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3"/>
          <c:w val="0.945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servizio debito'!$A$2</c:f>
              <c:strCache>
                <c:ptCount val="1"/>
                <c:pt idx="0">
                  <c:v>Servizio del debito:quota capitale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 servizio debito'!$B$1:$J$1</c:f>
              <c:numCache/>
            </c:numRef>
          </c:cat>
          <c:val>
            <c:numRef>
              <c:f>'graf servizio debito'!$B$2:$J$2</c:f>
              <c:numCache/>
            </c:numRef>
          </c:val>
        </c:ser>
        <c:ser>
          <c:idx val="1"/>
          <c:order val="1"/>
          <c:tx>
            <c:strRef>
              <c:f>'graf servizio debito'!$A$3</c:f>
              <c:strCache>
                <c:ptCount val="1"/>
                <c:pt idx="0">
                  <c:v>Servizio del debito:quota interessi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 servizio debito'!$B$1:$J$1</c:f>
              <c:numCache/>
            </c:numRef>
          </c:cat>
          <c:val>
            <c:numRef>
              <c:f>'graf servizio debito'!$B$3:$J$3</c:f>
              <c:numCache/>
            </c:numRef>
          </c:val>
        </c:ser>
        <c:overlap val="100"/>
        <c:axId val="65884446"/>
        <c:axId val="56089103"/>
      </c:bar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auto val="1"/>
        <c:lblOffset val="100"/>
        <c:noMultiLvlLbl val="0"/>
      </c:catAx>
      <c:valAx>
        <c:axId val="56089103"/>
        <c:scaling>
          <c:orientation val="minMax"/>
          <c:max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84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26"/>
          <c:w val="0.724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125"/>
          <c:w val="0.9597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'incidenza debito su uscite tot'!$A$2</c:f>
              <c:strCache>
                <c:ptCount val="1"/>
                <c:pt idx="0">
                  <c:v>Servizio del debito: incidenza sul totale delle uscite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'incidenza debito su uscite tot'!$B$1:$J$1</c:f>
              <c:numCache/>
            </c:numRef>
          </c:cat>
          <c:val>
            <c:numRef>
              <c:f>'incidenza debito su uscite tot'!$B$2:$J$2</c:f>
              <c:numCache/>
            </c:numRef>
          </c:val>
          <c:smooth val="0"/>
        </c:ser>
        <c:axId val="35039880"/>
        <c:axId val="46923465"/>
      </c:line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923465"/>
        <c:crosses val="autoZero"/>
        <c:auto val="1"/>
        <c:lblOffset val="100"/>
        <c:noMultiLvlLbl val="0"/>
      </c:catAx>
      <c:valAx>
        <c:axId val="46923465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039880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19050</xdr:rowOff>
    </xdr:from>
    <xdr:to>
      <xdr:col>8</xdr:col>
      <xdr:colOff>38100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095375" y="1152525"/>
        <a:ext cx="5448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4</xdr:row>
      <xdr:rowOff>9525</xdr:rowOff>
    </xdr:from>
    <xdr:to>
      <xdr:col>8</xdr:col>
      <xdr:colOff>114300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52500" y="733425"/>
        <a:ext cx="54673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</xdr:row>
      <xdr:rowOff>28575</xdr:rowOff>
    </xdr:from>
    <xdr:to>
      <xdr:col>6</xdr:col>
      <xdr:colOff>219075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704850" y="676275"/>
        <a:ext cx="51816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0\USCITE00\CONS99U\co99c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c009p860\raffaella\Raffaella\2005\Data%20Base%20EURO%20ricl%20dal%201997\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1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11</v>
          </cell>
          <cell r="C2" t="str">
            <v>RAGIONERIA                                                  </v>
          </cell>
          <cell r="D2">
            <v>6</v>
          </cell>
          <cell r="E2">
            <v>72</v>
          </cell>
          <cell r="F2" t="str">
            <v>INTERESSI DI MUTUI PASSIVI                                  </v>
          </cell>
          <cell r="G2">
            <v>61594476</v>
          </cell>
          <cell r="H2">
            <v>54009863</v>
          </cell>
          <cell r="I2">
            <v>51875489</v>
          </cell>
          <cell r="J2">
            <v>51875489</v>
          </cell>
          <cell r="K2">
            <v>0</v>
          </cell>
          <cell r="L2">
            <v>61094476</v>
          </cell>
          <cell r="M2">
            <v>59594476</v>
          </cell>
          <cell r="N2">
            <v>54309863</v>
          </cell>
        </row>
        <row r="3">
          <cell r="A3" t="str">
            <v>CDG6 </v>
          </cell>
          <cell r="B3">
            <v>11</v>
          </cell>
          <cell r="C3" t="str">
            <v>RAGIONERIA                                                  </v>
          </cell>
          <cell r="D3">
            <v>7</v>
          </cell>
          <cell r="E3">
            <v>5865</v>
          </cell>
          <cell r="F3" t="str">
            <v>07 SPESE RIMBORSO PRESTITI                                  </v>
          </cell>
          <cell r="G3">
            <v>39803281</v>
          </cell>
          <cell r="H3">
            <v>36593281</v>
          </cell>
          <cell r="I3">
            <v>36591011</v>
          </cell>
          <cell r="J3">
            <v>36588429</v>
          </cell>
          <cell r="K3">
            <v>0</v>
          </cell>
          <cell r="L3">
            <v>39803281</v>
          </cell>
          <cell r="M3">
            <v>38303281</v>
          </cell>
          <cell r="N3">
            <v>36593281</v>
          </cell>
        </row>
        <row r="4">
          <cell r="A4" t="str">
            <v>CDG6 </v>
          </cell>
          <cell r="B4">
            <v>11</v>
          </cell>
          <cell r="C4" t="str">
            <v>RAGIONERIA                                                  </v>
          </cell>
          <cell r="D4">
            <v>1</v>
          </cell>
          <cell r="E4">
            <v>5884</v>
          </cell>
          <cell r="F4" t="str">
            <v>ONERI VARI AMMORTAMENTO MUTUI                               </v>
          </cell>
          <cell r="G4">
            <v>1500000</v>
          </cell>
          <cell r="H4">
            <v>1397000</v>
          </cell>
          <cell r="I4">
            <v>1340393</v>
          </cell>
          <cell r="J4">
            <v>419089</v>
          </cell>
          <cell r="K4">
            <v>65227</v>
          </cell>
          <cell r="L4">
            <v>1500000</v>
          </cell>
          <cell r="M4">
            <v>1397000</v>
          </cell>
          <cell r="N4">
            <v>1397000</v>
          </cell>
        </row>
        <row r="5">
          <cell r="A5" t="str">
            <v>CDG6 </v>
          </cell>
          <cell r="B5">
            <v>11</v>
          </cell>
          <cell r="C5" t="str">
            <v>RAGIONERIA                                                  </v>
          </cell>
          <cell r="D5">
            <v>1</v>
          </cell>
          <cell r="E5">
            <v>5885</v>
          </cell>
          <cell r="F5" t="str">
            <v>VERSAMENTI I.V.A.                                           </v>
          </cell>
          <cell r="G5">
            <v>8691785</v>
          </cell>
          <cell r="H5">
            <v>11433785</v>
          </cell>
          <cell r="I5">
            <v>10640095</v>
          </cell>
          <cell r="J5">
            <v>5490104</v>
          </cell>
          <cell r="K5">
            <v>0</v>
          </cell>
          <cell r="L5">
            <v>8691785</v>
          </cell>
          <cell r="M5">
            <v>11365785</v>
          </cell>
          <cell r="N5">
            <v>11365785</v>
          </cell>
        </row>
        <row r="6">
          <cell r="A6" t="str">
            <v>CDG6 </v>
          </cell>
          <cell r="B6">
            <v>11</v>
          </cell>
          <cell r="C6" t="str">
            <v>RAGIONERIA                                                  </v>
          </cell>
          <cell r="D6">
            <v>1</v>
          </cell>
          <cell r="E6">
            <v>5886</v>
          </cell>
          <cell r="F6" t="str">
            <v>ALTRO U.O. BILANCIO                                         </v>
          </cell>
          <cell r="G6">
            <v>8915410</v>
          </cell>
          <cell r="H6">
            <v>3232958</v>
          </cell>
          <cell r="I6">
            <v>2600657</v>
          </cell>
          <cell r="J6">
            <v>2296794</v>
          </cell>
          <cell r="K6">
            <v>2128073</v>
          </cell>
          <cell r="L6">
            <v>2068410</v>
          </cell>
          <cell r="M6">
            <v>2425001</v>
          </cell>
          <cell r="N6">
            <v>3525001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1</v>
          </cell>
          <cell r="E7">
            <v>6821</v>
          </cell>
          <cell r="F7" t="str">
            <v>SPESE IN CONTO CAPITALE CONTRO ENTRATE ORD. - ALTRE SPESE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CDG6 </v>
          </cell>
          <cell r="B8">
            <v>11</v>
          </cell>
          <cell r="C8" t="str">
            <v>RAGIONERIA                                                  </v>
          </cell>
          <cell r="D8">
            <v>1</v>
          </cell>
          <cell r="E8">
            <v>6975</v>
          </cell>
          <cell r="F8" t="str">
            <v>I.R.A.P.   COLLEGATO A TPS 01                               </v>
          </cell>
          <cell r="G8">
            <v>20500000</v>
          </cell>
          <cell r="H8">
            <v>19041516</v>
          </cell>
          <cell r="I8">
            <v>19041000</v>
          </cell>
          <cell r="J8">
            <v>16136218</v>
          </cell>
          <cell r="K8">
            <v>2076180</v>
          </cell>
          <cell r="L8">
            <v>20500000</v>
          </cell>
          <cell r="M8">
            <v>20500000</v>
          </cell>
          <cell r="N8">
            <v>19041000</v>
          </cell>
        </row>
        <row r="9">
          <cell r="A9" t="str">
            <v>CDG6 </v>
          </cell>
          <cell r="B9">
            <v>43</v>
          </cell>
          <cell r="C9" t="str">
            <v>COORDINAMENTO ENTRATE                                       </v>
          </cell>
          <cell r="D9">
            <v>1</v>
          </cell>
          <cell r="E9">
            <v>5891</v>
          </cell>
          <cell r="F9" t="str">
            <v>QUOTA ICIAP PROVINCIA                                       </v>
          </cell>
          <cell r="G9">
            <v>95000</v>
          </cell>
          <cell r="H9">
            <v>95000</v>
          </cell>
          <cell r="I9">
            <v>95000</v>
          </cell>
          <cell r="J9">
            <v>8780</v>
          </cell>
          <cell r="K9">
            <v>46532</v>
          </cell>
          <cell r="L9">
            <v>95000</v>
          </cell>
          <cell r="M9">
            <v>95000</v>
          </cell>
          <cell r="N9">
            <v>95000</v>
          </cell>
        </row>
        <row r="10">
          <cell r="A10" t="str">
            <v>CDG6 </v>
          </cell>
          <cell r="B10">
            <v>43</v>
          </cell>
          <cell r="C10" t="str">
            <v>COORDINAMENTO ENTRATE                                       </v>
          </cell>
          <cell r="D10">
            <v>1</v>
          </cell>
          <cell r="E10">
            <v>5892</v>
          </cell>
          <cell r="F10" t="str">
            <v>SPESE INCASSO RUOLI                                         </v>
          </cell>
          <cell r="G10">
            <v>3800000</v>
          </cell>
          <cell r="H10">
            <v>3829624</v>
          </cell>
          <cell r="I10">
            <v>3829624</v>
          </cell>
          <cell r="J10">
            <v>2447059</v>
          </cell>
          <cell r="K10">
            <v>1379345</v>
          </cell>
          <cell r="L10">
            <v>3850000</v>
          </cell>
          <cell r="M10">
            <v>3850000</v>
          </cell>
          <cell r="N10">
            <v>3850000</v>
          </cell>
        </row>
        <row r="11">
          <cell r="A11" t="str">
            <v>CDG6 </v>
          </cell>
          <cell r="B11">
            <v>43</v>
          </cell>
          <cell r="C11" t="str">
            <v>COORDINAMENTO ENTRATE                                       </v>
          </cell>
          <cell r="D11">
            <v>1</v>
          </cell>
          <cell r="E11">
            <v>5893</v>
          </cell>
          <cell r="F11" t="str">
            <v>RIMBORSI                                                    </v>
          </cell>
          <cell r="G11">
            <v>2500000</v>
          </cell>
          <cell r="H11">
            <v>3500000</v>
          </cell>
          <cell r="I11">
            <v>3500000</v>
          </cell>
          <cell r="J11">
            <v>0</v>
          </cell>
          <cell r="K11">
            <v>840619</v>
          </cell>
          <cell r="L11">
            <v>2500000</v>
          </cell>
          <cell r="M11">
            <v>3500000</v>
          </cell>
          <cell r="N11">
            <v>3500000</v>
          </cell>
        </row>
        <row r="12">
          <cell r="A12" t="str">
            <v>CDG6 </v>
          </cell>
          <cell r="B12">
            <v>43</v>
          </cell>
          <cell r="C12" t="str">
            <v>COORDINAMENTO ENTRATE                                       </v>
          </cell>
          <cell r="D12">
            <v>1</v>
          </cell>
          <cell r="E12">
            <v>5894</v>
          </cell>
          <cell r="F12" t="str">
            <v>ALTRO UO TRIBUTI                                           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CDG6 </v>
          </cell>
          <cell r="B13">
            <v>44</v>
          </cell>
          <cell r="C13" t="str">
            <v>PATRIMONIO                                                  </v>
          </cell>
          <cell r="D13">
            <v>1</v>
          </cell>
          <cell r="E13">
            <v>5887</v>
          </cell>
          <cell r="F13" t="str">
            <v>I.A.C.P.                                                    </v>
          </cell>
          <cell r="G13">
            <v>6920000</v>
          </cell>
          <cell r="H13">
            <v>7768134</v>
          </cell>
          <cell r="I13">
            <v>7768134</v>
          </cell>
          <cell r="J13">
            <v>3487026</v>
          </cell>
          <cell r="K13">
            <v>2552491</v>
          </cell>
          <cell r="L13">
            <v>6920000</v>
          </cell>
          <cell r="M13">
            <v>7748134</v>
          </cell>
          <cell r="N13">
            <v>7748134</v>
          </cell>
        </row>
        <row r="14">
          <cell r="A14" t="str">
            <v>CDG6 </v>
          </cell>
          <cell r="B14">
            <v>44</v>
          </cell>
          <cell r="C14" t="str">
            <v>PATRIMONIO                                                  </v>
          </cell>
          <cell r="D14">
            <v>1</v>
          </cell>
          <cell r="E14">
            <v>5888</v>
          </cell>
          <cell r="F14" t="str">
            <v>I.P.A.B.                                                    </v>
          </cell>
          <cell r="G14">
            <v>160000</v>
          </cell>
          <cell r="H14">
            <v>195000</v>
          </cell>
          <cell r="I14">
            <v>195000</v>
          </cell>
          <cell r="J14">
            <v>148290</v>
          </cell>
          <cell r="K14">
            <v>13877</v>
          </cell>
          <cell r="L14">
            <v>160000</v>
          </cell>
          <cell r="M14">
            <v>195000</v>
          </cell>
          <cell r="N14">
            <v>195000</v>
          </cell>
        </row>
        <row r="15">
          <cell r="A15" t="str">
            <v>CDG6 </v>
          </cell>
          <cell r="B15">
            <v>44</v>
          </cell>
          <cell r="C15" t="str">
            <v>PATRIMONIO                                                  </v>
          </cell>
          <cell r="D15">
            <v>1</v>
          </cell>
          <cell r="E15">
            <v>5889</v>
          </cell>
          <cell r="F15" t="str">
            <v>SPESE CONDOMINIALI                                          </v>
          </cell>
          <cell r="G15">
            <v>1170000</v>
          </cell>
          <cell r="H15">
            <v>1200000</v>
          </cell>
          <cell r="I15">
            <v>1200000</v>
          </cell>
          <cell r="J15">
            <v>699423</v>
          </cell>
          <cell r="K15">
            <v>207578</v>
          </cell>
          <cell r="L15">
            <v>1170000</v>
          </cell>
          <cell r="M15">
            <v>1200000</v>
          </cell>
          <cell r="N15">
            <v>1200000</v>
          </cell>
        </row>
        <row r="16">
          <cell r="A16" t="str">
            <v>CDG6 </v>
          </cell>
          <cell r="B16">
            <v>44</v>
          </cell>
          <cell r="C16" t="str">
            <v>PATRIMONIO                                                  </v>
          </cell>
          <cell r="D16">
            <v>1</v>
          </cell>
          <cell r="E16">
            <v>5890</v>
          </cell>
          <cell r="F16" t="str">
            <v>ALTRO UO PATRIMONIO                                         </v>
          </cell>
          <cell r="G16">
            <v>835000</v>
          </cell>
          <cell r="H16">
            <v>845000</v>
          </cell>
          <cell r="I16">
            <v>844943</v>
          </cell>
          <cell r="J16">
            <v>408017</v>
          </cell>
          <cell r="K16">
            <v>300786</v>
          </cell>
          <cell r="L16">
            <v>835000</v>
          </cell>
          <cell r="M16">
            <v>900000</v>
          </cell>
          <cell r="N16">
            <v>900000</v>
          </cell>
        </row>
        <row r="17">
          <cell r="A17" t="str">
            <v>CDG6 </v>
          </cell>
          <cell r="B17">
            <v>44</v>
          </cell>
          <cell r="C17" t="str">
            <v>PATRIMONIO                                                  </v>
          </cell>
          <cell r="D17">
            <v>1</v>
          </cell>
          <cell r="E17">
            <v>6013</v>
          </cell>
          <cell r="F17" t="str">
            <v>U.S.L.                                                     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4647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CDG6 </v>
          </cell>
          <cell r="B18">
            <v>44</v>
          </cell>
          <cell r="C18" t="str">
            <v>PATRIMONIO                                                  </v>
          </cell>
          <cell r="D18">
            <v>1</v>
          </cell>
          <cell r="E18">
            <v>6821</v>
          </cell>
          <cell r="F18" t="str">
            <v>SPESE IN CONTO CAPITALE CONTRO ENTRATE ORD. - ALTRE SPESE   </v>
          </cell>
          <cell r="G18">
            <v>150000</v>
          </cell>
          <cell r="H18">
            <v>180000</v>
          </cell>
          <cell r="I18">
            <v>180000</v>
          </cell>
          <cell r="J18">
            <v>124960</v>
          </cell>
          <cell r="K18">
            <v>306265</v>
          </cell>
          <cell r="L18">
            <v>150000</v>
          </cell>
          <cell r="M18">
            <v>180000</v>
          </cell>
          <cell r="N18">
            <v>180000</v>
          </cell>
        </row>
        <row r="19">
          <cell r="A19" t="str">
            <v>CDG6 </v>
          </cell>
          <cell r="B19">
            <v>90</v>
          </cell>
          <cell r="C19" t="str">
            <v>SERVIZI ALL'INFANZIA                                        </v>
          </cell>
          <cell r="D19">
            <v>1</v>
          </cell>
          <cell r="E19">
            <v>5895</v>
          </cell>
          <cell r="F19" t="str">
            <v>SPESE INCASSO RUOLO ISTRUZIONE E SPORT                      </v>
          </cell>
          <cell r="G19">
            <v>330000</v>
          </cell>
          <cell r="H19">
            <v>330000</v>
          </cell>
          <cell r="I19">
            <v>330000</v>
          </cell>
          <cell r="J19">
            <v>26286</v>
          </cell>
          <cell r="K19">
            <v>78409</v>
          </cell>
          <cell r="L19">
            <v>330000</v>
          </cell>
          <cell r="M19">
            <v>330000</v>
          </cell>
          <cell r="N19">
            <v>330000</v>
          </cell>
        </row>
        <row r="20">
          <cell r="A20" t="str">
            <v>CDG6 </v>
          </cell>
          <cell r="B20">
            <v>93</v>
          </cell>
          <cell r="C20" t="str">
            <v>SPORT                                                       </v>
          </cell>
          <cell r="D20">
            <v>1</v>
          </cell>
          <cell r="E20">
            <v>5895</v>
          </cell>
          <cell r="F20" t="str">
            <v>SPESE INCASSO RUOLO ISTRUZIONE E SPORT                      </v>
          </cell>
          <cell r="G20">
            <v>3000</v>
          </cell>
          <cell r="H20">
            <v>3000</v>
          </cell>
          <cell r="I20">
            <v>3000</v>
          </cell>
          <cell r="J20">
            <v>0</v>
          </cell>
          <cell r="K20">
            <v>257</v>
          </cell>
          <cell r="L20">
            <v>3000</v>
          </cell>
          <cell r="M20">
            <v>3000</v>
          </cell>
          <cell r="N20">
            <v>3000</v>
          </cell>
        </row>
        <row r="21">
          <cell r="A21" t="str">
            <v>CDG6 </v>
          </cell>
          <cell r="B21">
            <v>134</v>
          </cell>
          <cell r="C21" t="str">
            <v>AMBIENTE                                                    </v>
          </cell>
          <cell r="D21">
            <v>1</v>
          </cell>
          <cell r="E21">
            <v>5880</v>
          </cell>
          <cell r="F21" t="str">
            <v>TRASFERIMENTI A.M.I.U.                                      </v>
          </cell>
          <cell r="G21">
            <v>82563000</v>
          </cell>
          <cell r="H21">
            <v>82563000</v>
          </cell>
          <cell r="I21">
            <v>82563000</v>
          </cell>
          <cell r="J21">
            <v>52705767</v>
          </cell>
          <cell r="K21">
            <v>16599468</v>
          </cell>
          <cell r="L21">
            <v>82563000</v>
          </cell>
          <cell r="M21">
            <v>82563000</v>
          </cell>
          <cell r="N21">
            <v>82563000</v>
          </cell>
        </row>
        <row r="22">
          <cell r="A22" t="str">
            <v>CDG6 </v>
          </cell>
          <cell r="B22">
            <v>134</v>
          </cell>
          <cell r="C22" t="str">
            <v>AMBIENTE                                                    </v>
          </cell>
          <cell r="D22">
            <v>1</v>
          </cell>
          <cell r="E22">
            <v>5881</v>
          </cell>
          <cell r="F22" t="str">
            <v>CORRISPETTIVI SERVIZI A.M.I.U.                              </v>
          </cell>
          <cell r="G22">
            <v>3167000</v>
          </cell>
          <cell r="H22">
            <v>3167000</v>
          </cell>
          <cell r="I22">
            <v>3167000</v>
          </cell>
          <cell r="J22">
            <v>2055049</v>
          </cell>
          <cell r="K22">
            <v>265280</v>
          </cell>
          <cell r="L22">
            <v>3167000</v>
          </cell>
          <cell r="M22">
            <v>3167000</v>
          </cell>
          <cell r="N22">
            <v>3167000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"/>
      <sheetName val="graf uscite"/>
      <sheetName val="uscite tot ed inflazione"/>
    </sheetNames>
    <sheetDataSet>
      <sheetData sheetId="0">
        <row r="10">
          <cell r="B10">
            <v>402187</v>
          </cell>
          <cell r="C10">
            <v>424967</v>
          </cell>
          <cell r="D10">
            <v>428549</v>
          </cell>
          <cell r="E10">
            <v>445342</v>
          </cell>
          <cell r="F10">
            <v>460781</v>
          </cell>
          <cell r="G10">
            <v>482263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7">
      <selection activeCell="L21" sqref="L21"/>
    </sheetView>
  </sheetViews>
  <sheetFormatPr defaultColWidth="9.140625" defaultRowHeight="12.75"/>
  <cols>
    <col min="1" max="1" width="35.28125" style="0" customWidth="1"/>
    <col min="2" max="2" width="8.7109375" style="0" customWidth="1"/>
    <col min="3" max="3" width="8.8515625" style="0" customWidth="1"/>
    <col min="4" max="4" width="8.140625" style="0" customWidth="1"/>
    <col min="5" max="5" width="8.7109375" style="0" customWidth="1"/>
    <col min="6" max="7" width="8.8515625" style="0" customWidth="1"/>
    <col min="10" max="10" width="9.00390625" style="0" customWidth="1"/>
  </cols>
  <sheetData>
    <row r="1" spans="1:7" ht="15.75">
      <c r="A1" s="16" t="s">
        <v>35</v>
      </c>
      <c r="B1" s="1"/>
      <c r="C1" s="1"/>
      <c r="D1" s="1"/>
      <c r="E1" s="1"/>
      <c r="F1" s="1"/>
      <c r="G1" s="1"/>
    </row>
    <row r="2" ht="3.75" customHeight="1">
      <c r="A2" s="2"/>
    </row>
    <row r="3" ht="12.75">
      <c r="A3" s="2"/>
    </row>
    <row r="4" spans="1:10" ht="12.75">
      <c r="A4" s="15" t="s">
        <v>5</v>
      </c>
      <c r="B4" s="11">
        <v>1998</v>
      </c>
      <c r="C4" s="11">
        <v>1999</v>
      </c>
      <c r="D4" s="11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</row>
    <row r="5" spans="1:10" ht="12.75">
      <c r="A5" s="2"/>
      <c r="B5" s="3" t="s">
        <v>6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</row>
    <row r="6" spans="1:10" ht="12.75">
      <c r="A6" s="2"/>
      <c r="B6" s="4"/>
      <c r="C6" s="4"/>
      <c r="D6" s="14"/>
      <c r="E6" s="13"/>
      <c r="F6" s="13"/>
      <c r="G6" s="13"/>
      <c r="H6" s="13"/>
      <c r="I6" s="13"/>
      <c r="J6" s="13"/>
    </row>
    <row r="7" spans="1:10" ht="12.75">
      <c r="A7" s="26" t="s">
        <v>0</v>
      </c>
      <c r="B7" s="5">
        <f>31288+758</f>
        <v>32046</v>
      </c>
      <c r="C7" s="9">
        <f>26791+692</f>
        <v>27483</v>
      </c>
      <c r="D7" s="5">
        <f>ROUND(49239/1.93627,0)+465</f>
        <v>25895</v>
      </c>
      <c r="E7" s="5">
        <f>24607+197</f>
        <v>24804</v>
      </c>
      <c r="F7" s="5">
        <v>23256</v>
      </c>
      <c r="G7" s="5">
        <v>17389</v>
      </c>
      <c r="H7" s="5">
        <v>13726</v>
      </c>
      <c r="I7" s="5">
        <v>13919</v>
      </c>
      <c r="J7" s="5">
        <v>14558</v>
      </c>
    </row>
    <row r="8" spans="1:10" ht="12.75">
      <c r="A8" s="25" t="s">
        <v>25</v>
      </c>
      <c r="B8" s="5">
        <v>19739</v>
      </c>
      <c r="C8" s="9">
        <v>18898</v>
      </c>
      <c r="D8" s="5">
        <f>ROUND(37058/1.93627,0)</f>
        <v>19139</v>
      </c>
      <c r="E8" s="5">
        <v>22294</v>
      </c>
      <c r="F8" s="5">
        <v>25271</v>
      </c>
      <c r="G8" s="5">
        <v>25052</v>
      </c>
      <c r="H8" s="5">
        <v>24476</v>
      </c>
      <c r="I8" s="5">
        <v>26669</v>
      </c>
      <c r="J8" s="5">
        <v>27644</v>
      </c>
    </row>
    <row r="9" spans="1:10" ht="12.75">
      <c r="A9" s="5" t="s">
        <v>11</v>
      </c>
      <c r="B9" s="5"/>
      <c r="C9" s="9"/>
      <c r="D9" s="5"/>
      <c r="E9" s="5"/>
      <c r="F9" s="5">
        <v>1550</v>
      </c>
      <c r="G9" s="5">
        <v>1549</v>
      </c>
      <c r="H9" s="5"/>
      <c r="I9" s="5"/>
      <c r="J9" s="5"/>
    </row>
    <row r="10" spans="1:10" ht="12.75">
      <c r="A10" s="5" t="s">
        <v>27</v>
      </c>
      <c r="B10" s="8"/>
      <c r="C10" s="9"/>
      <c r="D10" s="5"/>
      <c r="E10" s="5"/>
      <c r="F10" s="5"/>
      <c r="G10" s="5"/>
      <c r="H10" s="5"/>
      <c r="I10" s="5"/>
      <c r="J10" s="5">
        <v>296</v>
      </c>
    </row>
    <row r="11" spans="1:10" ht="12.75">
      <c r="A11" s="5" t="s">
        <v>1</v>
      </c>
      <c r="B11" s="9">
        <v>4359</v>
      </c>
      <c r="C11" s="9">
        <v>5495</v>
      </c>
      <c r="D11" s="5">
        <f>ROUND(10474/1.93627,0)</f>
        <v>5409</v>
      </c>
      <c r="E11" s="5">
        <v>6038</v>
      </c>
      <c r="F11" s="5">
        <v>7435</v>
      </c>
      <c r="G11" s="5">
        <v>7271</v>
      </c>
      <c r="H11" s="5">
        <v>3520</v>
      </c>
      <c r="I11" s="5">
        <v>3383</v>
      </c>
      <c r="J11" s="5">
        <v>3288</v>
      </c>
    </row>
    <row r="12" spans="1:10" ht="12.75">
      <c r="A12" s="5" t="s">
        <v>28</v>
      </c>
      <c r="B12" s="9">
        <v>487</v>
      </c>
      <c r="C12" s="9">
        <v>1342</v>
      </c>
      <c r="D12" s="5">
        <f>ROUND(3744/1.93627,0)</f>
        <v>1934</v>
      </c>
      <c r="E12" s="5">
        <v>2702</v>
      </c>
      <c r="F12" s="5">
        <v>2442</v>
      </c>
      <c r="G12" s="5">
        <v>5873</v>
      </c>
      <c r="H12" s="5">
        <v>3109</v>
      </c>
      <c r="I12" s="5">
        <v>11591</v>
      </c>
      <c r="J12" s="5">
        <v>1481</v>
      </c>
    </row>
    <row r="13" spans="1:10" ht="12.75">
      <c r="A13" s="6" t="s">
        <v>38</v>
      </c>
      <c r="B13" s="6">
        <f aca="true" t="shared" si="0" ref="B13:J13">SUM(B7:B12)</f>
        <v>56631</v>
      </c>
      <c r="C13" s="6">
        <f t="shared" si="0"/>
        <v>53218</v>
      </c>
      <c r="D13" s="6">
        <f t="shared" si="0"/>
        <v>52377</v>
      </c>
      <c r="E13" s="6">
        <f t="shared" si="0"/>
        <v>55838</v>
      </c>
      <c r="F13" s="6">
        <f t="shared" si="0"/>
        <v>59954</v>
      </c>
      <c r="G13" s="6">
        <f t="shared" si="0"/>
        <v>57134</v>
      </c>
      <c r="H13" s="6">
        <f t="shared" si="0"/>
        <v>44831</v>
      </c>
      <c r="I13" s="6">
        <f t="shared" si="0"/>
        <v>55562</v>
      </c>
      <c r="J13" s="6">
        <f t="shared" si="0"/>
        <v>47267</v>
      </c>
    </row>
    <row r="14" spans="1:10" ht="12.75">
      <c r="A14" s="5" t="s">
        <v>2</v>
      </c>
      <c r="B14" s="8"/>
      <c r="C14" s="5">
        <v>49</v>
      </c>
      <c r="D14" s="5">
        <f>ROUND(40/1.93627,0)</f>
        <v>21</v>
      </c>
      <c r="E14" s="5">
        <v>14</v>
      </c>
      <c r="F14" s="5">
        <v>5</v>
      </c>
      <c r="G14" s="5">
        <v>4</v>
      </c>
      <c r="H14" s="5">
        <v>3</v>
      </c>
      <c r="I14" s="5">
        <v>3</v>
      </c>
      <c r="J14" s="5">
        <v>5</v>
      </c>
    </row>
    <row r="15" spans="1:10" ht="12.75">
      <c r="A15" s="5" t="s">
        <v>34</v>
      </c>
      <c r="B15" s="5">
        <v>1988</v>
      </c>
      <c r="C15" s="5">
        <v>1978</v>
      </c>
      <c r="D15" s="5">
        <f>ROUND(3970/1.93627,0)</f>
        <v>2050</v>
      </c>
      <c r="E15" s="5">
        <v>1766</v>
      </c>
      <c r="F15" s="5">
        <v>1706</v>
      </c>
      <c r="G15" s="5">
        <v>1722</v>
      </c>
      <c r="H15" s="5">
        <v>1661</v>
      </c>
      <c r="I15" s="5">
        <v>1681</v>
      </c>
      <c r="J15" s="5">
        <v>1681</v>
      </c>
    </row>
    <row r="16" spans="1:10" ht="12.75">
      <c r="A16" s="5" t="s">
        <v>36</v>
      </c>
      <c r="B16" s="5">
        <v>2388</v>
      </c>
      <c r="C16" s="5">
        <v>1808</v>
      </c>
      <c r="D16" s="5">
        <f>ROUND(2554/1.93627,0)</f>
        <v>1319</v>
      </c>
      <c r="E16" s="5">
        <v>981</v>
      </c>
      <c r="F16" s="5">
        <v>3306</v>
      </c>
      <c r="G16" s="5">
        <v>2618</v>
      </c>
      <c r="H16" s="5">
        <v>5603</v>
      </c>
      <c r="I16" s="5">
        <v>1021</v>
      </c>
      <c r="J16" s="5">
        <v>4151</v>
      </c>
    </row>
    <row r="17" spans="1:10" ht="12.75">
      <c r="A17" s="6" t="s">
        <v>29</v>
      </c>
      <c r="B17" s="6">
        <f aca="true" t="shared" si="1" ref="B17:J17">SUM(B14:B16)</f>
        <v>4376</v>
      </c>
      <c r="C17" s="6">
        <f t="shared" si="1"/>
        <v>3835</v>
      </c>
      <c r="D17" s="6">
        <f t="shared" si="1"/>
        <v>3390</v>
      </c>
      <c r="E17" s="6">
        <f t="shared" si="1"/>
        <v>2761</v>
      </c>
      <c r="F17" s="6">
        <f t="shared" si="1"/>
        <v>5017</v>
      </c>
      <c r="G17" s="6">
        <f t="shared" si="1"/>
        <v>4344</v>
      </c>
      <c r="H17" s="6">
        <f t="shared" si="1"/>
        <v>7267</v>
      </c>
      <c r="I17" s="6">
        <f t="shared" si="1"/>
        <v>2705</v>
      </c>
      <c r="J17" s="6">
        <f t="shared" si="1"/>
        <v>5837</v>
      </c>
    </row>
    <row r="18" spans="1:10" ht="12.75">
      <c r="A18" s="5" t="s">
        <v>7</v>
      </c>
      <c r="B18" s="5">
        <f>4705+86</f>
        <v>4791</v>
      </c>
      <c r="C18" s="5">
        <f>4012+101</f>
        <v>4113</v>
      </c>
      <c r="D18" s="5">
        <f>ROUND(6970/1.93627,0)+106</f>
        <v>3706</v>
      </c>
      <c r="E18" s="5">
        <f>3708+116</f>
        <v>3824</v>
      </c>
      <c r="F18" s="5">
        <v>387</v>
      </c>
      <c r="G18" s="5">
        <v>390</v>
      </c>
      <c r="H18" s="5">
        <v>370</v>
      </c>
      <c r="I18" s="5">
        <v>525</v>
      </c>
      <c r="J18" s="5"/>
    </row>
    <row r="19" spans="1:10" ht="12.75">
      <c r="A19" s="5" t="s">
        <v>12</v>
      </c>
      <c r="B19" s="5"/>
      <c r="C19" s="5"/>
      <c r="D19" s="5"/>
      <c r="E19" s="5"/>
      <c r="F19" s="5">
        <v>3881</v>
      </c>
      <c r="G19" s="5">
        <v>3945</v>
      </c>
      <c r="H19" s="5">
        <v>4286</v>
      </c>
      <c r="I19" s="5">
        <v>6643</v>
      </c>
      <c r="J19" s="5">
        <v>119</v>
      </c>
    </row>
    <row r="20" spans="1:10" ht="12.75">
      <c r="A20" s="5" t="s">
        <v>13</v>
      </c>
      <c r="B20" s="5"/>
      <c r="C20" s="5"/>
      <c r="D20" s="5"/>
      <c r="E20" s="5"/>
      <c r="F20" s="5">
        <v>853</v>
      </c>
      <c r="G20" s="5">
        <v>955</v>
      </c>
      <c r="H20" s="5">
        <v>1502</v>
      </c>
      <c r="I20" s="5">
        <v>1792</v>
      </c>
      <c r="J20" s="5"/>
    </row>
    <row r="21" spans="1:10" ht="12.75">
      <c r="A21" s="5" t="s">
        <v>28</v>
      </c>
      <c r="B21" s="5"/>
      <c r="C21" s="5"/>
      <c r="D21" s="5"/>
      <c r="E21" s="5"/>
      <c r="F21" s="5"/>
      <c r="G21" s="5"/>
      <c r="H21" s="5"/>
      <c r="I21" s="5"/>
      <c r="J21" s="5">
        <v>82</v>
      </c>
    </row>
    <row r="22" spans="1:10" ht="12.75">
      <c r="A22" s="6" t="s">
        <v>39</v>
      </c>
      <c r="B22" s="6">
        <f aca="true" t="shared" si="2" ref="B22:I22">SUM(B18:B21)</f>
        <v>4791</v>
      </c>
      <c r="C22" s="6">
        <f t="shared" si="2"/>
        <v>4113</v>
      </c>
      <c r="D22" s="6">
        <f t="shared" si="2"/>
        <v>3706</v>
      </c>
      <c r="E22" s="6">
        <f t="shared" si="2"/>
        <v>3824</v>
      </c>
      <c r="F22" s="6">
        <f t="shared" si="2"/>
        <v>5121</v>
      </c>
      <c r="G22" s="6">
        <f t="shared" si="2"/>
        <v>5290</v>
      </c>
      <c r="H22" s="6">
        <f t="shared" si="2"/>
        <v>6158</v>
      </c>
      <c r="I22" s="6">
        <f t="shared" si="2"/>
        <v>8960</v>
      </c>
      <c r="J22" s="6">
        <f>SUM(J18:J21)</f>
        <v>201</v>
      </c>
    </row>
    <row r="23" spans="1:10" ht="12.75">
      <c r="A23" s="5" t="s">
        <v>8</v>
      </c>
      <c r="B23" s="5"/>
      <c r="C23" s="5"/>
      <c r="D23" s="5"/>
      <c r="E23" s="5"/>
      <c r="F23" s="5">
        <v>210</v>
      </c>
      <c r="G23" s="5">
        <v>142</v>
      </c>
      <c r="H23" s="5">
        <v>218</v>
      </c>
      <c r="I23" s="5">
        <v>218</v>
      </c>
      <c r="J23" s="5">
        <v>190</v>
      </c>
    </row>
    <row r="24" spans="1:10" ht="12.75">
      <c r="A24" s="5" t="s">
        <v>9</v>
      </c>
      <c r="B24" s="5">
        <v>898</v>
      </c>
      <c r="C24" s="5">
        <v>713</v>
      </c>
      <c r="D24" s="5">
        <f>ROUND(1502/1.93627,0)</f>
        <v>776</v>
      </c>
      <c r="E24" s="5">
        <v>905</v>
      </c>
      <c r="F24" s="5">
        <v>1005</v>
      </c>
      <c r="G24" s="5">
        <v>906</v>
      </c>
      <c r="H24" s="5">
        <v>990</v>
      </c>
      <c r="I24" s="5">
        <v>1002</v>
      </c>
      <c r="J24" s="5">
        <v>1113</v>
      </c>
    </row>
    <row r="25" spans="1:10" ht="12.75">
      <c r="A25" s="5" t="s">
        <v>13</v>
      </c>
      <c r="B25" s="5"/>
      <c r="C25" s="5"/>
      <c r="D25" s="5"/>
      <c r="E25" s="5"/>
      <c r="F25" s="5">
        <v>22</v>
      </c>
      <c r="G25" s="5">
        <v>67</v>
      </c>
      <c r="H25" s="5">
        <v>156</v>
      </c>
      <c r="I25" s="5">
        <v>256</v>
      </c>
      <c r="J25" s="5">
        <v>289</v>
      </c>
    </row>
    <row r="26" spans="1:10" ht="12.75">
      <c r="A26" s="5" t="s">
        <v>4</v>
      </c>
      <c r="B26" s="8"/>
      <c r="C26" s="8"/>
      <c r="D26" s="5">
        <f>ROUND(970/1.93627,0)</f>
        <v>501</v>
      </c>
      <c r="E26" s="5">
        <v>56</v>
      </c>
      <c r="F26" s="5">
        <v>185</v>
      </c>
      <c r="G26" s="5">
        <v>150</v>
      </c>
      <c r="H26" s="5">
        <v>335</v>
      </c>
      <c r="I26" s="5">
        <v>100</v>
      </c>
      <c r="J26" s="5">
        <v>100</v>
      </c>
    </row>
    <row r="27" spans="1:10" ht="12.75">
      <c r="A27" s="5" t="s">
        <v>28</v>
      </c>
      <c r="B27" s="5">
        <v>529</v>
      </c>
      <c r="C27" s="5">
        <v>436</v>
      </c>
      <c r="D27" s="5">
        <f>ROUND(835/1.93627,0)</f>
        <v>431</v>
      </c>
      <c r="E27" s="5">
        <v>645</v>
      </c>
      <c r="F27" s="5">
        <v>1026</v>
      </c>
      <c r="G27" s="5">
        <v>416</v>
      </c>
      <c r="H27" s="5">
        <v>673</v>
      </c>
      <c r="I27" s="5">
        <v>779</v>
      </c>
      <c r="J27" s="5">
        <v>871</v>
      </c>
    </row>
    <row r="28" spans="1:10" ht="12.75">
      <c r="A28" s="6" t="s">
        <v>30</v>
      </c>
      <c r="B28" s="6">
        <f aca="true" t="shared" si="3" ref="B28:J28">SUM(B23:B27)</f>
        <v>1427</v>
      </c>
      <c r="C28" s="6">
        <f t="shared" si="3"/>
        <v>1149</v>
      </c>
      <c r="D28" s="6">
        <f t="shared" si="3"/>
        <v>1708</v>
      </c>
      <c r="E28" s="6">
        <f t="shared" si="3"/>
        <v>1606</v>
      </c>
      <c r="F28" s="6">
        <f t="shared" si="3"/>
        <v>2448</v>
      </c>
      <c r="G28" s="6">
        <f t="shared" si="3"/>
        <v>1681</v>
      </c>
      <c r="H28" s="6">
        <f t="shared" si="3"/>
        <v>2372</v>
      </c>
      <c r="I28" s="6">
        <f t="shared" si="3"/>
        <v>2355</v>
      </c>
      <c r="J28" s="6">
        <f t="shared" si="3"/>
        <v>2563</v>
      </c>
    </row>
    <row r="29" spans="1:10" ht="12.75">
      <c r="A29" s="5" t="s">
        <v>31</v>
      </c>
      <c r="B29" s="5">
        <v>42598</v>
      </c>
      <c r="C29" s="5">
        <v>42640</v>
      </c>
      <c r="D29" s="5">
        <f>ROUND(82563/1.93627,0)</f>
        <v>42640</v>
      </c>
      <c r="E29" s="5">
        <v>43733</v>
      </c>
      <c r="F29" s="5">
        <v>45075</v>
      </c>
      <c r="G29" s="5">
        <v>49303</v>
      </c>
      <c r="H29" s="5">
        <v>52021</v>
      </c>
      <c r="I29" s="5">
        <v>53728</v>
      </c>
      <c r="J29" s="5">
        <v>55750</v>
      </c>
    </row>
    <row r="30" spans="1:10" ht="12.75">
      <c r="A30" s="5" t="s">
        <v>32</v>
      </c>
      <c r="B30" s="5">
        <v>1035</v>
      </c>
      <c r="C30" s="5">
        <v>1636</v>
      </c>
      <c r="D30" s="5">
        <f>ROUND(4667/1.93627,0)</f>
        <v>2410</v>
      </c>
      <c r="E30" s="5">
        <v>10897</v>
      </c>
      <c r="F30" s="5">
        <v>5179</v>
      </c>
      <c r="G30" s="5">
        <v>5550</v>
      </c>
      <c r="H30" s="5">
        <v>5979</v>
      </c>
      <c r="I30" s="5">
        <v>5846</v>
      </c>
      <c r="J30" s="5">
        <v>2740</v>
      </c>
    </row>
    <row r="31" spans="1:10" ht="12.75">
      <c r="A31" s="6" t="s">
        <v>33</v>
      </c>
      <c r="B31" s="6">
        <f aca="true" t="shared" si="4" ref="B31:J31">SUM(B29:B30)</f>
        <v>43633</v>
      </c>
      <c r="C31" s="6">
        <f t="shared" si="4"/>
        <v>44276</v>
      </c>
      <c r="D31" s="6">
        <f t="shared" si="4"/>
        <v>45050</v>
      </c>
      <c r="E31" s="6">
        <f t="shared" si="4"/>
        <v>54630</v>
      </c>
      <c r="F31" s="6">
        <f t="shared" si="4"/>
        <v>50254</v>
      </c>
      <c r="G31" s="6">
        <f t="shared" si="4"/>
        <v>54853</v>
      </c>
      <c r="H31" s="6">
        <f t="shared" si="4"/>
        <v>58000</v>
      </c>
      <c r="I31" s="6">
        <f t="shared" si="4"/>
        <v>59574</v>
      </c>
      <c r="J31" s="6">
        <f t="shared" si="4"/>
        <v>58490</v>
      </c>
    </row>
    <row r="32" spans="1:10" ht="12.75">
      <c r="A32" s="7" t="s">
        <v>10</v>
      </c>
      <c r="B32" s="7">
        <v>181</v>
      </c>
      <c r="C32" s="7">
        <v>172</v>
      </c>
      <c r="D32" s="7">
        <f>ROUND(177/1.93627,0)</f>
        <v>91</v>
      </c>
      <c r="E32" s="7">
        <v>174</v>
      </c>
      <c r="F32" s="7">
        <v>98</v>
      </c>
      <c r="G32" s="7">
        <v>0</v>
      </c>
      <c r="H32" s="7">
        <v>0</v>
      </c>
      <c r="I32" s="7">
        <v>0</v>
      </c>
      <c r="J32" s="7">
        <v>0</v>
      </c>
    </row>
    <row r="33" spans="1:10" ht="12.75">
      <c r="A33" s="24" t="s">
        <v>3</v>
      </c>
      <c r="B33" s="6">
        <f aca="true" t="shared" si="5" ref="B33:J33">+B32+B31+B28+B17+B13+B22</f>
        <v>111039</v>
      </c>
      <c r="C33" s="6">
        <f t="shared" si="5"/>
        <v>106763</v>
      </c>
      <c r="D33" s="6">
        <f t="shared" si="5"/>
        <v>106322</v>
      </c>
      <c r="E33" s="6">
        <f t="shared" si="5"/>
        <v>118833</v>
      </c>
      <c r="F33" s="6">
        <f t="shared" si="5"/>
        <v>122892</v>
      </c>
      <c r="G33" s="6">
        <f t="shared" si="5"/>
        <v>123302</v>
      </c>
      <c r="H33" s="6">
        <f t="shared" si="5"/>
        <v>118628</v>
      </c>
      <c r="I33" s="6">
        <f t="shared" si="5"/>
        <v>129156</v>
      </c>
      <c r="J33" s="6">
        <f t="shared" si="5"/>
        <v>114358</v>
      </c>
    </row>
    <row r="34" spans="1:7" ht="12.75">
      <c r="A34" s="2"/>
      <c r="B34" s="10"/>
      <c r="C34" s="10"/>
      <c r="D34" s="10"/>
      <c r="E34" s="10"/>
      <c r="F34" s="10"/>
      <c r="G34" s="10"/>
    </row>
    <row r="35" spans="1:8" ht="12.75">
      <c r="A35" t="s">
        <v>26</v>
      </c>
      <c r="H35" s="17"/>
    </row>
    <row r="36" ht="12.75">
      <c r="A36" t="s">
        <v>24</v>
      </c>
    </row>
    <row r="37" ht="17.25" customHeight="1">
      <c r="A37" t="s">
        <v>37</v>
      </c>
    </row>
  </sheetData>
  <hyperlinks>
    <hyperlink ref="A33" location="'grafico totale'!A1" display="'grafico totale'!A1"/>
    <hyperlink ref="A8" location="'incidenza debito su uscite tot'!A1" display="'incidenza debito su uscite tot'!A1"/>
    <hyperlink ref="A7" location="'graf servizio debito'!A1" display="'graf servizio debito'!A1"/>
  </hyperlinks>
  <printOptions/>
  <pageMargins left="0.65" right="0.18" top="0.48" bottom="0.6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32.7109375" style="0" bestFit="1" customWidth="1"/>
    <col min="2" max="2" width="10.00390625" style="0" bestFit="1" customWidth="1"/>
  </cols>
  <sheetData>
    <row r="1" spans="2:10" ht="12.75">
      <c r="B1" s="39">
        <f>+'altre spese'!B4</f>
        <v>1998</v>
      </c>
      <c r="C1" s="40">
        <f>+'altre spese'!C4</f>
        <v>1999</v>
      </c>
      <c r="D1" s="40">
        <f>+'altre spese'!D4</f>
        <v>2000</v>
      </c>
      <c r="E1" s="40">
        <f>+'altre spese'!E4</f>
        <v>2001</v>
      </c>
      <c r="F1" s="40">
        <f>+'altre spese'!F4</f>
        <v>2002</v>
      </c>
      <c r="G1" s="40">
        <f>+'altre spese'!G4</f>
        <v>2003</v>
      </c>
      <c r="H1" s="40">
        <f>+'altre spese'!H4</f>
        <v>2004</v>
      </c>
      <c r="I1" s="40">
        <f>+'altre spese'!I4</f>
        <v>2005</v>
      </c>
      <c r="J1" s="41">
        <f>+'altre spese'!J4</f>
        <v>2006</v>
      </c>
    </row>
    <row r="2" spans="1:10" ht="12.75">
      <c r="A2" s="36" t="s">
        <v>14</v>
      </c>
      <c r="B2" s="27">
        <f>+'altre spese'!B7+'altre spese'!B8</f>
        <v>51785</v>
      </c>
      <c r="C2" s="28">
        <f>+'altre spese'!C7+'altre spese'!C8</f>
        <v>46381</v>
      </c>
      <c r="D2" s="28">
        <f>+'altre spese'!D7+'altre spese'!D8</f>
        <v>45034</v>
      </c>
      <c r="E2" s="28">
        <f>+'altre spese'!E7+'altre spese'!E8</f>
        <v>47098</v>
      </c>
      <c r="F2" s="28">
        <f>+'altre spese'!F7+'altre spese'!F8</f>
        <v>48527</v>
      </c>
      <c r="G2" s="28">
        <f>+'altre spese'!G7+'altre spese'!G8</f>
        <v>42441</v>
      </c>
      <c r="H2" s="28">
        <f>+'altre spese'!H7+'altre spese'!H8</f>
        <v>38202</v>
      </c>
      <c r="I2" s="28">
        <f>+'altre spese'!I7+'altre spese'!I8</f>
        <v>40588</v>
      </c>
      <c r="J2" s="29">
        <f>+'altre spese'!J7+'altre spese'!J8</f>
        <v>42202</v>
      </c>
    </row>
    <row r="3" spans="1:10" ht="12.75">
      <c r="A3" s="37" t="s">
        <v>15</v>
      </c>
      <c r="B3" s="30">
        <f>+'altre spese'!B31</f>
        <v>43633</v>
      </c>
      <c r="C3" s="31">
        <f>+'altre spese'!C31</f>
        <v>44276</v>
      </c>
      <c r="D3" s="31">
        <f>+'altre spese'!D31</f>
        <v>45050</v>
      </c>
      <c r="E3" s="31">
        <f>+'altre spese'!E31</f>
        <v>54630</v>
      </c>
      <c r="F3" s="31">
        <f>+'altre spese'!F31</f>
        <v>50254</v>
      </c>
      <c r="G3" s="31">
        <f>+'altre spese'!G31</f>
        <v>54853</v>
      </c>
      <c r="H3" s="31">
        <f>+'altre spese'!H31</f>
        <v>58000</v>
      </c>
      <c r="I3" s="31">
        <f>+'altre spese'!I31</f>
        <v>59574</v>
      </c>
      <c r="J3" s="32">
        <f>+'altre spese'!J31</f>
        <v>58490</v>
      </c>
    </row>
    <row r="4" spans="1:10" ht="12.75">
      <c r="A4" s="37" t="s">
        <v>16</v>
      </c>
      <c r="B4" s="30">
        <f>+'altre spese'!B18+'altre spese'!B19+'altre spese'!B23</f>
        <v>4791</v>
      </c>
      <c r="C4" s="31">
        <f>+'altre spese'!C18+'altre spese'!C19+'altre spese'!C23</f>
        <v>4113</v>
      </c>
      <c r="D4" s="31">
        <f>+'altre spese'!D18+'altre spese'!D19+'altre spese'!D23</f>
        <v>3706</v>
      </c>
      <c r="E4" s="31">
        <f>+'altre spese'!E18+'altre spese'!E19+'altre spese'!E23</f>
        <v>3824</v>
      </c>
      <c r="F4" s="31">
        <f>+'altre spese'!F18+'altre spese'!F19+'altre spese'!F23</f>
        <v>4478</v>
      </c>
      <c r="G4" s="31">
        <f>+'altre spese'!G18+'altre spese'!G19+'altre spese'!G23</f>
        <v>4477</v>
      </c>
      <c r="H4" s="31">
        <f>+'altre spese'!H18+'altre spese'!H19+'altre spese'!H23</f>
        <v>4874</v>
      </c>
      <c r="I4" s="31">
        <f>+'altre spese'!I18+'altre spese'!I19+'altre spese'!I23</f>
        <v>7386</v>
      </c>
      <c r="J4" s="32">
        <f>+'altre spese'!J18+'altre spese'!J19+'altre spese'!J23</f>
        <v>309</v>
      </c>
    </row>
    <row r="5" spans="1:10" ht="12.75">
      <c r="A5" s="37" t="s">
        <v>17</v>
      </c>
      <c r="B5" s="33">
        <f>+'altre spese'!B33-'grafico totale'!B4-'grafico totale'!B3-'grafico totale'!B2</f>
        <v>10830</v>
      </c>
      <c r="C5" s="34">
        <f>+'altre spese'!C33-'grafico totale'!C4-'grafico totale'!C3-'grafico totale'!C2</f>
        <v>11993</v>
      </c>
      <c r="D5" s="34">
        <f>+'altre spese'!D33-'grafico totale'!D4-'grafico totale'!D3-'grafico totale'!D2</f>
        <v>12532</v>
      </c>
      <c r="E5" s="34">
        <f>+'altre spese'!E33-'grafico totale'!E4-'grafico totale'!E3-'grafico totale'!E2</f>
        <v>13281</v>
      </c>
      <c r="F5" s="34">
        <f>+'altre spese'!F33-'grafico totale'!F4-'grafico totale'!F3-'grafico totale'!F2</f>
        <v>19633</v>
      </c>
      <c r="G5" s="34">
        <f>+'altre spese'!G33-'grafico totale'!G4-'grafico totale'!G3-'grafico totale'!G2</f>
        <v>21531</v>
      </c>
      <c r="H5" s="34">
        <f>+'altre spese'!H33-'grafico totale'!H4-'grafico totale'!H3-'grafico totale'!H2</f>
        <v>17552</v>
      </c>
      <c r="I5" s="34">
        <f>+'altre spese'!I33-'grafico totale'!I4-'grafico totale'!I3-'grafico totale'!I2</f>
        <v>21608</v>
      </c>
      <c r="J5" s="35">
        <f>+'altre spese'!J33-'grafico totale'!J4-'grafico totale'!J3-'grafico totale'!J2</f>
        <v>13357</v>
      </c>
    </row>
    <row r="6" spans="1:10" ht="12.75">
      <c r="A6" s="38" t="s">
        <v>18</v>
      </c>
      <c r="B6" s="33">
        <f aca="true" t="shared" si="0" ref="B6:J6">SUM(B2:B5)</f>
        <v>111039</v>
      </c>
      <c r="C6" s="34">
        <f t="shared" si="0"/>
        <v>106763</v>
      </c>
      <c r="D6" s="34">
        <f t="shared" si="0"/>
        <v>106322</v>
      </c>
      <c r="E6" s="34">
        <f t="shared" si="0"/>
        <v>118833</v>
      </c>
      <c r="F6" s="34">
        <f t="shared" si="0"/>
        <v>122892</v>
      </c>
      <c r="G6" s="34">
        <f t="shared" si="0"/>
        <v>123302</v>
      </c>
      <c r="H6" s="34">
        <f t="shared" si="0"/>
        <v>118628</v>
      </c>
      <c r="I6" s="34">
        <f t="shared" si="0"/>
        <v>129156</v>
      </c>
      <c r="J6" s="35">
        <f t="shared" si="0"/>
        <v>114358</v>
      </c>
    </row>
    <row r="7" spans="2:9" ht="12.75">
      <c r="B7" s="18"/>
      <c r="C7" s="18"/>
      <c r="D7" s="18"/>
      <c r="E7" s="18"/>
      <c r="F7" s="18"/>
      <c r="G7" s="18"/>
      <c r="H7" s="18"/>
      <c r="I7" s="18"/>
    </row>
  </sheetData>
  <printOptions/>
  <pageMargins left="0.75" right="0.75" top="1.52" bottom="0.83" header="0.69" footer="0.5"/>
  <pageSetup fitToHeight="1" fitToWidth="1" horizontalDpi="600" verticalDpi="600" orientation="landscape" paperSize="9" r:id="rId2"/>
  <headerFooter alignWithMargins="0">
    <oddHeader>&amp;CALTRE SPESE
Serie storica 1997-2004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K24" sqref="K24"/>
    </sheetView>
  </sheetViews>
  <sheetFormatPr defaultColWidth="9.140625" defaultRowHeight="12.75"/>
  <cols>
    <col min="1" max="1" width="29.7109375" style="0" customWidth="1"/>
    <col min="2" max="2" width="10.00390625" style="0" bestFit="1" customWidth="1"/>
  </cols>
  <sheetData>
    <row r="1" spans="1:10" ht="18.75" customHeight="1">
      <c r="A1" s="42"/>
      <c r="B1" s="39">
        <f>+'altre spese'!B4</f>
        <v>1998</v>
      </c>
      <c r="C1" s="39">
        <f>+'altre spese'!C4</f>
        <v>1999</v>
      </c>
      <c r="D1" s="39">
        <f>+'altre spese'!D4</f>
        <v>2000</v>
      </c>
      <c r="E1" s="39">
        <f>+'altre spese'!E4</f>
        <v>2001</v>
      </c>
      <c r="F1" s="39">
        <f>+'altre spese'!F4</f>
        <v>2002</v>
      </c>
      <c r="G1" s="39">
        <f>+'altre spese'!G4</f>
        <v>2003</v>
      </c>
      <c r="H1" s="39">
        <f>+'altre spese'!H4</f>
        <v>2004</v>
      </c>
      <c r="I1" s="39">
        <f>+'altre spese'!I4</f>
        <v>2005</v>
      </c>
      <c r="J1" s="43">
        <f>+'altre spese'!J4</f>
        <v>2006</v>
      </c>
    </row>
    <row r="2" spans="1:10" ht="12.75">
      <c r="A2" s="36" t="s">
        <v>19</v>
      </c>
      <c r="B2" s="27">
        <f>+'altre spese'!B8</f>
        <v>19739</v>
      </c>
      <c r="C2" s="28">
        <f>+'altre spese'!C8</f>
        <v>18898</v>
      </c>
      <c r="D2" s="28">
        <f>+'altre spese'!D8</f>
        <v>19139</v>
      </c>
      <c r="E2" s="28">
        <f>+'altre spese'!E8</f>
        <v>22294</v>
      </c>
      <c r="F2" s="28">
        <f>+'altre spese'!F8</f>
        <v>25271</v>
      </c>
      <c r="G2" s="28">
        <f>+'altre spese'!G8</f>
        <v>25052</v>
      </c>
      <c r="H2" s="28">
        <f>+'altre spese'!H8</f>
        <v>24476</v>
      </c>
      <c r="I2" s="28">
        <f>+'altre spese'!I8</f>
        <v>26669</v>
      </c>
      <c r="J2" s="29">
        <f>+'altre spese'!J8</f>
        <v>27644</v>
      </c>
    </row>
    <row r="3" spans="1:10" ht="12.75">
      <c r="A3" s="14" t="s">
        <v>20</v>
      </c>
      <c r="B3" s="33">
        <f>+'altre spese'!B7</f>
        <v>32046</v>
      </c>
      <c r="C3" s="34">
        <f>+'altre spese'!C7</f>
        <v>27483</v>
      </c>
      <c r="D3" s="34">
        <f>+'altre spese'!D7</f>
        <v>25895</v>
      </c>
      <c r="E3" s="34">
        <f>+'altre spese'!E7</f>
        <v>24804</v>
      </c>
      <c r="F3" s="34">
        <f>+'altre spese'!F7</f>
        <v>23256</v>
      </c>
      <c r="G3" s="34">
        <f>+'altre spese'!G7</f>
        <v>17389</v>
      </c>
      <c r="H3" s="34">
        <f>+'altre spese'!H7</f>
        <v>13726</v>
      </c>
      <c r="I3" s="34">
        <f>+'altre spese'!I7</f>
        <v>13919</v>
      </c>
      <c r="J3" s="35">
        <f>+'altre spese'!J7</f>
        <v>14558</v>
      </c>
    </row>
    <row r="4" spans="2:7" ht="12.75">
      <c r="B4" s="18"/>
      <c r="C4" s="18"/>
      <c r="D4" s="18"/>
      <c r="E4" s="18"/>
      <c r="F4" s="18"/>
      <c r="G4" s="18"/>
    </row>
    <row r="5" spans="2:7" ht="12.75">
      <c r="B5" s="18"/>
      <c r="C5" s="18"/>
      <c r="D5" s="18"/>
      <c r="E5" s="18"/>
      <c r="F5" s="18"/>
      <c r="G5" s="18"/>
    </row>
    <row r="6" spans="1:7" ht="12.75">
      <c r="A6" s="19"/>
      <c r="B6" s="18"/>
      <c r="C6" s="18"/>
      <c r="D6" s="18"/>
      <c r="E6" s="18"/>
      <c r="F6" s="18"/>
      <c r="G6" s="18"/>
    </row>
    <row r="7" spans="2:7" ht="12.75">
      <c r="B7" s="18"/>
      <c r="C7" s="18"/>
      <c r="D7" s="18"/>
      <c r="E7" s="18"/>
      <c r="F7" s="18"/>
      <c r="G7" s="18"/>
    </row>
    <row r="26" spans="1:9" ht="12.75">
      <c r="A26" s="21" t="s">
        <v>22</v>
      </c>
      <c r="B26" s="22"/>
      <c r="C26" s="22"/>
      <c r="D26" s="21"/>
      <c r="E26" s="22"/>
      <c r="F26" s="22"/>
      <c r="G26" s="44"/>
      <c r="H26" s="45"/>
      <c r="I26" s="45"/>
    </row>
    <row r="27" spans="1:9" ht="12.75">
      <c r="A27" s="21" t="s">
        <v>23</v>
      </c>
      <c r="B27" s="22"/>
      <c r="C27" s="22"/>
      <c r="D27" s="21"/>
      <c r="E27" s="22"/>
      <c r="F27" s="22"/>
      <c r="G27" s="44"/>
      <c r="H27" s="45"/>
      <c r="I27" s="45"/>
    </row>
    <row r="28" spans="1:3" ht="12.75">
      <c r="A28" s="46"/>
      <c r="B28" s="45"/>
      <c r="C28" s="45"/>
    </row>
  </sheetData>
  <mergeCells count="3">
    <mergeCell ref="G26:I26"/>
    <mergeCell ref="G27:I27"/>
    <mergeCell ref="A28:C28"/>
  </mergeCells>
  <printOptions/>
  <pageMargins left="0.75" right="0.75" top="1.04" bottom="1" header="0.5" footer="0.5"/>
  <pageSetup horizontalDpi="600" verticalDpi="600" orientation="landscape" paperSize="9" r:id="rId2"/>
  <headerFooter alignWithMargins="0">
    <oddHeader>&amp;CSERVIZIO DEL DEBITO
Serie storica 1997-2004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I22" sqref="I22"/>
    </sheetView>
  </sheetViews>
  <sheetFormatPr defaultColWidth="9.140625" defaultRowHeight="12.75"/>
  <cols>
    <col min="1" max="1" width="42.7109375" style="0" customWidth="1"/>
    <col min="2" max="2" width="8.421875" style="0" customWidth="1"/>
    <col min="3" max="3" width="8.8515625" style="0" customWidth="1"/>
    <col min="4" max="4" width="8.57421875" style="0" customWidth="1"/>
    <col min="5" max="5" width="8.421875" style="0" customWidth="1"/>
    <col min="6" max="6" width="8.00390625" style="0" customWidth="1"/>
    <col min="7" max="7" width="8.140625" style="0" customWidth="1"/>
    <col min="8" max="8" width="9.00390625" style="0" customWidth="1"/>
  </cols>
  <sheetData>
    <row r="1" spans="2:10" ht="12.75">
      <c r="B1" s="23">
        <f>+'altre spese'!B4</f>
        <v>1998</v>
      </c>
      <c r="C1" s="23">
        <f>+'altre spese'!C4</f>
        <v>1999</v>
      </c>
      <c r="D1" s="23">
        <v>1999</v>
      </c>
      <c r="E1" s="23">
        <f>+'altre spese'!E4</f>
        <v>2001</v>
      </c>
      <c r="F1" s="23">
        <f>+'altre spese'!F4</f>
        <v>2002</v>
      </c>
      <c r="G1" s="23">
        <f>+'altre spese'!G4</f>
        <v>2003</v>
      </c>
      <c r="H1" s="23">
        <f>+'altre spese'!H4</f>
        <v>2004</v>
      </c>
      <c r="I1" s="23">
        <f>+'altre spese'!I4</f>
        <v>2005</v>
      </c>
      <c r="J1" s="23">
        <f>+'altre spese'!J4</f>
        <v>2006</v>
      </c>
    </row>
    <row r="2" spans="1:10" ht="12.75">
      <c r="A2" t="s">
        <v>21</v>
      </c>
      <c r="B2" s="20">
        <f>(+'altre spese'!B7+'altre spese'!B8)/B3*100</f>
        <v>12.875851283109599</v>
      </c>
      <c r="C2" s="20">
        <f>(+'altre spese'!C7+'altre spese'!C8)/C3*100</f>
        <v>10.914023912444966</v>
      </c>
      <c r="D2" s="20">
        <f>(+'altre spese'!D7+'altre spese'!D8)/D3*100</f>
        <v>10.50848327729151</v>
      </c>
      <c r="E2" s="20">
        <f>(+'altre spese'!E7+'altre spese'!E8)/E3*100</f>
        <v>10.57569238921997</v>
      </c>
      <c r="F2" s="20">
        <f>(+'altre spese'!F7+'altre spese'!F8)/F3*100</f>
        <v>10.531467226296224</v>
      </c>
      <c r="G2" s="20">
        <f>(+'altre spese'!G7+'altre spese'!G8)/G3*100</f>
        <v>8.80038485224867</v>
      </c>
      <c r="H2" s="20">
        <f>(+'altre spese'!H7+'altre spese'!H8)/H3*100</f>
        <v>7.555969595737231</v>
      </c>
      <c r="I2" s="20">
        <f>(+'altre spese'!I7+'altre spese'!I8)/I3*100</f>
        <v>7.928040550439003</v>
      </c>
      <c r="J2" s="20">
        <f>(+'altre spese'!J7+'altre spese'!J8)/J3*100</f>
        <v>8.417991307140392</v>
      </c>
    </row>
    <row r="3" spans="2:10" ht="12.75">
      <c r="B3" s="18">
        <f>+'[2]sintesi'!B10</f>
        <v>402187</v>
      </c>
      <c r="C3" s="18">
        <f>+'[2]sintesi'!C10</f>
        <v>424967</v>
      </c>
      <c r="D3" s="18">
        <f>+'[2]sintesi'!D10</f>
        <v>428549</v>
      </c>
      <c r="E3" s="18">
        <f>+'[2]sintesi'!E10</f>
        <v>445342</v>
      </c>
      <c r="F3" s="18">
        <f>+'[2]sintesi'!F10</f>
        <v>460781</v>
      </c>
      <c r="G3" s="18">
        <f>+'[2]sintesi'!G10</f>
        <v>482263</v>
      </c>
      <c r="H3" s="17">
        <v>505587</v>
      </c>
      <c r="I3" s="17">
        <v>511955</v>
      </c>
      <c r="J3" s="17">
        <v>501331</v>
      </c>
    </row>
    <row r="4" spans="2:7" ht="12.75">
      <c r="B4" s="18"/>
      <c r="C4" s="18"/>
      <c r="D4" s="18"/>
      <c r="E4" s="18"/>
      <c r="F4" s="18"/>
      <c r="G4" s="18"/>
    </row>
    <row r="5" spans="2:7" ht="12.75">
      <c r="B5" s="18"/>
      <c r="C5" s="18"/>
      <c r="D5" s="18"/>
      <c r="E5" s="18"/>
      <c r="F5" s="18"/>
      <c r="G5" s="18"/>
    </row>
    <row r="6" spans="1:7" ht="12.75">
      <c r="A6" s="19"/>
      <c r="B6" s="18"/>
      <c r="C6" s="18"/>
      <c r="D6" s="18"/>
      <c r="E6" s="18"/>
      <c r="F6" s="18"/>
      <c r="G6" s="18"/>
    </row>
    <row r="7" spans="2:7" ht="12.75">
      <c r="B7" s="18"/>
      <c r="C7" s="18"/>
      <c r="D7" s="18"/>
      <c r="E7" s="18"/>
      <c r="F7" s="18"/>
      <c r="G7" s="18"/>
    </row>
  </sheetData>
  <printOptions/>
  <pageMargins left="1.65" right="0.75" top="1.24" bottom="1" header="0.45" footer="0.5"/>
  <pageSetup horizontalDpi="600" verticalDpi="600" orientation="landscape" paperSize="9" r:id="rId2"/>
  <headerFooter alignWithMargins="0">
    <oddHeader>&amp;C
SERVIZIO DEL DEBITO 
SUA INCIDENZA SUL TOTALE DELLE SPESE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 servizio debito</dc:title>
  <dc:subject/>
  <dc:creator>Pianificazione e Controllo</dc:creator>
  <cp:keywords/>
  <dc:description/>
  <cp:lastModifiedBy>rcorsini</cp:lastModifiedBy>
  <cp:lastPrinted>2006-01-18T11:28:00Z</cp:lastPrinted>
  <dcterms:created xsi:type="dcterms:W3CDTF">2001-01-16T12:14:36Z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