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45" tabRatio="601" activeTab="0"/>
  </bookViews>
  <sheets>
    <sheet name="Entrate tot e finalizzati" sheetId="1" r:id="rId1"/>
    <sheet name="Entrate nette" sheetId="2" r:id="rId2"/>
  </sheets>
  <externalReferences>
    <externalReference r:id="rId5"/>
  </externalReferences>
  <definedNames>
    <definedName name="_xlnm.Print_Area" localSheetId="1">'Entrate nette'!$A$1:$N$272</definedName>
    <definedName name="_xlnm.Print_Area" localSheetId="0">'Entrate tot e finalizzati'!$A$1:$V$276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'Entrate nette'!$1:$7</definedName>
    <definedName name="_xlnm.Print_Titles" localSheetId="0">'Entrate tot e finalizzati'!$1:$7</definedName>
  </definedNames>
  <calcPr fullCalcOnLoad="1"/>
</workbook>
</file>

<file path=xl/sharedStrings.xml><?xml version="1.0" encoding="utf-8"?>
<sst xmlns="http://schemas.openxmlformats.org/spreadsheetml/2006/main" count="579" uniqueCount="149">
  <si>
    <t>DIREZIONE GENERALE</t>
  </si>
  <si>
    <t xml:space="preserve"> ACQUISTI</t>
  </si>
  <si>
    <t>PERSONALE E ORGANIZZAZIONE</t>
  </si>
  <si>
    <t>QUARTIERE NAVILE</t>
  </si>
  <si>
    <t>QUARTIERE RENO</t>
  </si>
  <si>
    <t>QUARTIERE S.DONATO</t>
  </si>
  <si>
    <t>QUARTIERE SAVENA</t>
  </si>
  <si>
    <t>IN MIGLIAIA DI EURO</t>
  </si>
  <si>
    <t>TOTALE</t>
  </si>
  <si>
    <t>+</t>
  </si>
  <si>
    <t>TOT</t>
  </si>
  <si>
    <t>CONS</t>
  </si>
  <si>
    <t>* Per risorse "finalizzate" si intendono le entrate derivanti da trasferimenti ed altro a cui corrisponde un'uscita vincolata.</t>
  </si>
  <si>
    <t>ENTRATE</t>
  </si>
  <si>
    <t>GESTIONE PATRIMONIO</t>
  </si>
  <si>
    <t>ISTRUZIONE</t>
  </si>
  <si>
    <t>CULTURA</t>
  </si>
  <si>
    <t>SPORT E GIOVANI</t>
  </si>
  <si>
    <t>AREA COMUNICAZIONE E RAPPORTO CON LA CITTADINANZA</t>
  </si>
  <si>
    <t>QUARTIERI</t>
  </si>
  <si>
    <t>ALTRE ENTRATE CORRENTI</t>
  </si>
  <si>
    <t>UTILI DI AZIENDE E SOCIETA'</t>
  </si>
  <si>
    <t>GABINETTO DEL SINDACO</t>
  </si>
  <si>
    <t>TRASFERIMENTI DA ALTRI ENTI DEL SETTORE PUBBLICO</t>
  </si>
  <si>
    <t>CONTRIBUTI DI ENTI ED ISTITUTI PRIVATI FINALIZZATI</t>
  </si>
  <si>
    <t>TRASFERIMENTI DA ORGANISMI INTERNAZIONALI E COMUNITARI</t>
  </si>
  <si>
    <t>ALTRI PROVENTI E SANZIONI</t>
  </si>
  <si>
    <t>ALTRI PROVENTI DI BENI</t>
  </si>
  <si>
    <t>PROVENTI E SANZIONI</t>
  </si>
  <si>
    <t>DIRITTI DIVERSI</t>
  </si>
  <si>
    <t>PROVENTI NIDI</t>
  </si>
  <si>
    <t>TRASFERIMENTI REGIONE PER GESTIONE SERVIZI</t>
  </si>
  <si>
    <t>RIMBORSO SPESE DIVERSE</t>
  </si>
  <si>
    <t>TRASFERIMENTI DA ALTRI ENTI DEL SETTORE PUBBLICO FIN.</t>
  </si>
  <si>
    <t>RAGIONERIA</t>
  </si>
  <si>
    <t>FONDO ORDINARIO</t>
  </si>
  <si>
    <t>CONCORSO PER MUTUI</t>
  </si>
  <si>
    <t>INTERESSI FINALIZZATI</t>
  </si>
  <si>
    <t>INTERESSI SU ANTICIPAZIONI E CREDITI</t>
  </si>
  <si>
    <t>IVA</t>
  </si>
  <si>
    <t>FONDO CONSOLIDATO</t>
  </si>
  <si>
    <t>FONDO PEREQUATIVO SQUILIBRI FISCALITA' LOCALE</t>
  </si>
  <si>
    <t>CONTRIBUTI DI ENTI, ISTITUTI E PRIVATI</t>
  </si>
  <si>
    <t>RIMBORSO DI SPESE DIVERSE</t>
  </si>
  <si>
    <t>AVANZO DI AMMINISTRAZIONE APPLICATO</t>
  </si>
  <si>
    <t>TRASFERIMENTI DA STATO</t>
  </si>
  <si>
    <t>TRASFERIMENTI DA REGIONE</t>
  </si>
  <si>
    <t>ICIAP</t>
  </si>
  <si>
    <t>ICI</t>
  </si>
  <si>
    <t>IMPOSTA SULLA PUBBLICITA'</t>
  </si>
  <si>
    <t>ADDIZIONALE ENEL (e altro)</t>
  </si>
  <si>
    <t>TASSA SMALTIMENTO RIFIUTI</t>
  </si>
  <si>
    <t>TASSA OCCUPAZIONE SPAZI</t>
  </si>
  <si>
    <t>TASSA SULLE CONCESSIONI COMUNALI</t>
  </si>
  <si>
    <t>DIRITTI PER PUBBLICHE AFFISSIONI</t>
  </si>
  <si>
    <t>CANONE ACQUE REFLUE (11)</t>
  </si>
  <si>
    <t>ALTRI PROVENTI E SANZIONI FINALIZZATI</t>
  </si>
  <si>
    <t>PROVENTI CONCESSIONI PUBBLICITARIE</t>
  </si>
  <si>
    <t>IRAP</t>
  </si>
  <si>
    <t>ADDIZIONALE COMUNALE IRPEF</t>
  </si>
  <si>
    <t>CANONE OCCUPAZIONE SPAZI E AREE PUBBLICHE (ex TOSAP)</t>
  </si>
  <si>
    <t>PROVENTI SERVIZI FOGNATURA</t>
  </si>
  <si>
    <t>RIMBORSO SPESE DIVERSE FINALIZZATE</t>
  </si>
  <si>
    <t>TRASFERIMENTI DA STATO FINALIZZATI</t>
  </si>
  <si>
    <t xml:space="preserve">PROVENTI DI SERVIZI </t>
  </si>
  <si>
    <t xml:space="preserve">PROVENTI DI BENI </t>
  </si>
  <si>
    <t>TRASFERIMENTI DA REGIONE FINALIZZATI</t>
  </si>
  <si>
    <t>FITTI IMMOBILI COMMERCIALI COMUNALI</t>
  </si>
  <si>
    <t>FITTI IMMOBILI COMMERCIALI AREE MERCATALI</t>
  </si>
  <si>
    <t>FITTI IMMOBILI COMMERCIALI IPPODROMO ARCOVEGGIO</t>
  </si>
  <si>
    <t>FITTI IMMOBILI USO ABITATIVO (12)</t>
  </si>
  <si>
    <t>FITTI IMMOBILI USO ABITATIVO FINALIZZATI</t>
  </si>
  <si>
    <t>FITTI ERP FINALIZZATI</t>
  </si>
  <si>
    <t>FITTI COMMERCIALI FINALIZZATI</t>
  </si>
  <si>
    <t>FITTI IMMOBILI LFA</t>
  </si>
  <si>
    <t>PROVENTI SERVIZI CIMITERIALI</t>
  </si>
  <si>
    <t>PROVENTI SERVIZI AGENZIA TRASPORTI ED ONORANZE FUNEBRI</t>
  </si>
  <si>
    <t>PROVENTI SERVIZI NECROSCOPICI/POLIZIA MORTUARIA</t>
  </si>
  <si>
    <t>PROVENTI VENDITA LOCULI</t>
  </si>
  <si>
    <t xml:space="preserve">ALTRI PROVENTI E SANZIONI </t>
  </si>
  <si>
    <t xml:space="preserve">TRASFERIMENTI DA REGIONE FINALIZZATI </t>
  </si>
  <si>
    <t xml:space="preserve">RIMBORSO SPESE DIVERSE </t>
  </si>
  <si>
    <t xml:space="preserve">TRASFERIMENTI DA STATO </t>
  </si>
  <si>
    <t xml:space="preserve">CONTRIBUTI DI ENTI ED ISTITUTI PRIVATI </t>
  </si>
  <si>
    <t>PROVENTI SERVIZI INTEGRATIVI</t>
  </si>
  <si>
    <t>TRASFERIMENTI REGIONE PER FUNZIONI DELEGATE</t>
  </si>
  <si>
    <t>PROVENTI REFEZIONE SCOLASTICA</t>
  </si>
  <si>
    <t>PROVENTI ATTIVITA' CULTURALI</t>
  </si>
  <si>
    <t>PROVENTI DI SERVIZI FINALIZZATI</t>
  </si>
  <si>
    <t xml:space="preserve">TRASFERIMENTI DA ALTRI ENTI DEL SETTORE PUBBLICO </t>
  </si>
  <si>
    <t>FITTI PALAZZO RE ENZO</t>
  </si>
  <si>
    <t>PROVENTI IMPIANTI SPORTIVI</t>
  </si>
  <si>
    <t>PROVENTI DA ISTITUZIONI ESTIVE</t>
  </si>
  <si>
    <t>PROVENTI CONTROLLO EDILIZIO</t>
  </si>
  <si>
    <t>PROVENTI DA PARCHEGGI</t>
  </si>
  <si>
    <t>PROVENTI E DIRITTI SERVIZI DEMOGRAFICI</t>
  </si>
  <si>
    <t>AMMENDE PER CONTRAVVENZIONI</t>
  </si>
  <si>
    <t>AMMENDE PER CONTRAVVENZIONI: ORDINARIE</t>
  </si>
  <si>
    <t>AMMENDE PER CONTRAVVENZIONI: PREGRESSE</t>
  </si>
  <si>
    <t>PROVENTI PER RIMOZIONE</t>
  </si>
  <si>
    <t>TRASFERIMENTI DA ALTRI ENTI DEL SETTORE PUBBLICO  FIN.</t>
  </si>
  <si>
    <t>AMMENDE PER CONTRAVVENZIONI: RECUPERO CREDITI</t>
  </si>
  <si>
    <t>NETTE</t>
  </si>
  <si>
    <t>(**) Il 2001 è al netto di contributi (€ 34.206 mgl da Regione e € 3.434 mgl da Stato) per trasporto pubblico locale trasferiti ad ATC</t>
  </si>
  <si>
    <t>MOBILITA' URBANA (**)</t>
  </si>
  <si>
    <t>TRASFERIMENTI DA STATO FINALIZZATI (**)</t>
  </si>
  <si>
    <t>TRASFERIMENTI DA REGIONE FINALIZZATI (**)</t>
  </si>
  <si>
    <t xml:space="preserve">LEGALE </t>
  </si>
  <si>
    <t xml:space="preserve">SEGRETERIA GENERALE </t>
  </si>
  <si>
    <t>SISTEMI INFORMATIVI E TELEMATICI</t>
  </si>
  <si>
    <t xml:space="preserve">PROG.NUOVE ISTIT.PER COMUNICARE CON LA CITTA' </t>
  </si>
  <si>
    <t>COMPARTECIPAZIONE GETTITO IRPEF</t>
  </si>
  <si>
    <t>ALTRE ENTRATE CORRENTI FINALIZZATE</t>
  </si>
  <si>
    <t>FITTI IMMOBILI COMMERCIALI ACER</t>
  </si>
  <si>
    <t>ICI RECUPERO ARRETRATI</t>
  </si>
  <si>
    <t>ADDIZIONALE COMUNALE IRPEF- ESERCIZI PRECEDENTI</t>
  </si>
  <si>
    <t>TASSA SMALTIMENTO RIFIUTI - RECUPERO ARRETRATI</t>
  </si>
  <si>
    <t>FITTI ALLOGGI IMMIGRATI/PROFUGHI/NOMADI</t>
  </si>
  <si>
    <t>FITTI SALA BORSA</t>
  </si>
  <si>
    <t>di cui fin.*</t>
  </si>
  <si>
    <t xml:space="preserve">TRASFERIMENTI DA ORGANISMI INTERNAZIONALI E COMUNITARI </t>
  </si>
  <si>
    <t xml:space="preserve">ENTRATE: SERIE STORICA (1997- 2004) </t>
  </si>
  <si>
    <t xml:space="preserve">ENTRATE: SERIE STORICA (1997 - 2004) </t>
  </si>
  <si>
    <t>PARTECIPAZIONI SOCIETARIE</t>
  </si>
  <si>
    <t>POLIZIA MUNICIPALE E PROTEZIONE CIVILE</t>
  </si>
  <si>
    <t>AFFARI ISTITUZIONALI E QUARTIERI</t>
  </si>
  <si>
    <t>AREA FINANZA</t>
  </si>
  <si>
    <t>LAVORI PUBBLICI</t>
  </si>
  <si>
    <t>POLITICHE PER LA SICUREZZA</t>
  </si>
  <si>
    <t>AREA SERVIZI ALLE PERSONE, FAMIGLIE, COMUNITA', …</t>
  </si>
  <si>
    <t>DIREZIONE AREA SERVIZI ALLE PERSONE, ….</t>
  </si>
  <si>
    <t xml:space="preserve">SALUTE </t>
  </si>
  <si>
    <t>SERVIZI SOCIALI</t>
  </si>
  <si>
    <t>AREA SAPERI ED ECONOMIA</t>
  </si>
  <si>
    <t>ECONOMIA ED ATTIVITA' TURISTICHE</t>
  </si>
  <si>
    <t>AREA URBANISTICA, AMOBIENTE E MOBILITA'</t>
  </si>
  <si>
    <t>PROGRAMMI URBANISTICI ED EDILIZI</t>
  </si>
  <si>
    <t>INTERVENTI E SERVIZI PER LA CASA</t>
  </si>
  <si>
    <t>AMBIENTE E VERDE URBANO</t>
  </si>
  <si>
    <t>COMUNICAZIONE</t>
  </si>
  <si>
    <t>SERVIZI DEMOGRAFICI</t>
  </si>
  <si>
    <t>SPORTELLO PER LE IMPRESE</t>
  </si>
  <si>
    <t>SOPRAVVENIENZE ATTIVE</t>
  </si>
  <si>
    <t>PROVENTI SERVIZI: RECUPERO PREGRESSI</t>
  </si>
  <si>
    <t>FITTI IMM. USO ABITATIVO IAR</t>
  </si>
  <si>
    <t>FITTI IMMOBILI COMMERCIALI IAR</t>
  </si>
  <si>
    <t>CONCESSIONI IN USO FOGNATURE E RETI (HERA)</t>
  </si>
  <si>
    <t>PROVENTI SERVIZI SOCIO ASSISTENZIALI</t>
  </si>
  <si>
    <t>DIRITTI DIVERSI FINALIZZATI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</si>
</sst>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Border="1" applyAlignment="1" quotePrefix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6" xfId="0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0" borderId="6" xfId="0" applyFont="1" applyBorder="1" applyAlignment="1">
      <alignment/>
    </xf>
    <xf numFmtId="3" fontId="2" fillId="2" borderId="11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2" fillId="2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8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3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1" fillId="0" borderId="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3" xfId="0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6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1" fontId="1" fillId="0" borderId="6" xfId="16" applyFont="1" applyFill="1" applyBorder="1" applyAlignment="1">
      <alignment horizontal="right"/>
    </xf>
    <xf numFmtId="41" fontId="1" fillId="0" borderId="2" xfId="16" applyFont="1" applyFill="1" applyBorder="1" applyAlignment="1">
      <alignment horizontal="right"/>
    </xf>
    <xf numFmtId="41" fontId="1" fillId="0" borderId="2" xfId="16" applyFont="1" applyFill="1" applyBorder="1" applyAlignment="1">
      <alignment/>
    </xf>
    <xf numFmtId="0" fontId="5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3" fontId="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1" fillId="0" borderId="6" xfId="16" applyFont="1" applyFill="1" applyBorder="1" applyAlignment="1">
      <alignment/>
    </xf>
    <xf numFmtId="41" fontId="1" fillId="0" borderId="2" xfId="16" applyFont="1" applyBorder="1" applyAlignment="1">
      <alignment/>
    </xf>
    <xf numFmtId="41" fontId="1" fillId="0" borderId="5" xfId="16" applyFont="1" applyFill="1" applyBorder="1" applyAlignment="1">
      <alignment/>
    </xf>
    <xf numFmtId="0" fontId="2" fillId="0" borderId="2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0" xfId="0" applyFill="1" applyAlignment="1">
      <alignment/>
    </xf>
    <xf numFmtId="0" fontId="3" fillId="0" borderId="3" xfId="0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3" fontId="8" fillId="5" borderId="12" xfId="0" applyNumberFormat="1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0" fontId="2" fillId="0" borderId="1" xfId="0" applyFont="1" applyFill="1" applyBorder="1" applyAlignment="1">
      <alignment/>
    </xf>
    <xf numFmtId="41" fontId="1" fillId="0" borderId="6" xfId="16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1" fontId="1" fillId="0" borderId="7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41" fontId="1" fillId="0" borderId="5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3" fontId="1" fillId="0" borderId="2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2" fillId="0" borderId="4" xfId="0" applyFont="1" applyFill="1" applyBorder="1" applyAlignment="1">
      <alignment/>
    </xf>
    <xf numFmtId="0" fontId="4" fillId="0" borderId="3" xfId="0" applyFont="1" applyBorder="1" applyAlignment="1">
      <alignment horizontal="centerContinuous"/>
    </xf>
    <xf numFmtId="0" fontId="2" fillId="3" borderId="15" xfId="0" applyFont="1" applyFill="1" applyBorder="1" applyAlignment="1">
      <alignment horizontal="centerContinuous"/>
    </xf>
    <xf numFmtId="0" fontId="3" fillId="0" borderId="3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3" fillId="0" borderId="4" xfId="0" applyFont="1" applyFill="1" applyBorder="1" applyAlignment="1">
      <alignment/>
    </xf>
    <xf numFmtId="41" fontId="1" fillId="0" borderId="7" xfId="16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3.140625" style="3" customWidth="1"/>
    <col min="3" max="3" width="3.00390625" style="3" customWidth="1"/>
    <col min="4" max="4" width="4.57421875" style="3" customWidth="1"/>
    <col min="5" max="5" width="43.28125" style="4" customWidth="1"/>
    <col min="6" max="6" width="0.5625" style="0" customWidth="1"/>
    <col min="7" max="7" width="9.57421875" style="5" customWidth="1"/>
    <col min="8" max="8" width="8.57421875" style="5" customWidth="1"/>
    <col min="9" max="9" width="9.57421875" style="5" customWidth="1"/>
    <col min="10" max="10" width="8.57421875" style="5" customWidth="1"/>
    <col min="11" max="11" width="9.57421875" style="5" customWidth="1"/>
    <col min="12" max="12" width="8.57421875" style="5" customWidth="1"/>
    <col min="13" max="13" width="9.57421875" style="5" customWidth="1"/>
    <col min="14" max="14" width="8.57421875" style="5" customWidth="1"/>
    <col min="15" max="15" width="9.57421875" style="1" customWidth="1"/>
    <col min="16" max="16" width="8.57421875" style="0" customWidth="1"/>
    <col min="17" max="17" width="9.57421875" style="5" customWidth="1"/>
    <col min="18" max="18" width="8.57421875" style="1" customWidth="1"/>
    <col min="19" max="19" width="9.57421875" style="5" customWidth="1"/>
    <col min="20" max="20" width="8.57421875" style="1" customWidth="1"/>
    <col min="21" max="21" width="9.57421875" style="5" customWidth="1"/>
    <col min="22" max="22" width="8.57421875" style="1" customWidth="1"/>
  </cols>
  <sheetData>
    <row r="1" spans="1:22" s="2" customFormat="1" ht="24" customHeight="1">
      <c r="A1" s="117" t="s">
        <v>122</v>
      </c>
      <c r="B1" s="3"/>
      <c r="C1" s="3"/>
      <c r="D1" s="3"/>
      <c r="E1" s="4"/>
      <c r="F1"/>
      <c r="G1" s="5"/>
      <c r="I1" s="170" t="s">
        <v>7</v>
      </c>
      <c r="J1" s="5"/>
      <c r="K1" s="5"/>
      <c r="L1" s="5"/>
      <c r="M1" s="5"/>
      <c r="N1" s="5"/>
      <c r="O1" s="1"/>
      <c r="P1"/>
      <c r="Q1" s="5"/>
      <c r="R1" s="1"/>
      <c r="S1" s="5"/>
      <c r="T1" s="1"/>
      <c r="U1" s="5"/>
      <c r="V1" s="1"/>
    </row>
    <row r="2" spans="1:22" s="2" customFormat="1" ht="9.75" customHeight="1">
      <c r="A2" s="6"/>
      <c r="B2" s="6"/>
      <c r="C2" s="6"/>
      <c r="D2" s="6"/>
      <c r="F2"/>
      <c r="G2" s="5"/>
      <c r="H2" s="5"/>
      <c r="I2" s="92"/>
      <c r="J2" s="120"/>
      <c r="K2" s="121"/>
      <c r="L2" s="121"/>
      <c r="M2" s="121"/>
      <c r="N2" s="119"/>
      <c r="O2" s="17"/>
      <c r="P2" s="159"/>
      <c r="Q2" s="159"/>
      <c r="R2" s="1"/>
      <c r="S2" s="159"/>
      <c r="T2" s="1"/>
      <c r="U2" s="159"/>
      <c r="V2" s="1"/>
    </row>
    <row r="3" spans="1:22" s="2" customFormat="1" ht="12.75">
      <c r="A3" s="122" t="s">
        <v>12</v>
      </c>
      <c r="B3" s="6"/>
      <c r="C3" s="6"/>
      <c r="D3" s="6"/>
      <c r="E3" s="9"/>
      <c r="F3"/>
      <c r="G3" s="5"/>
      <c r="H3" s="5"/>
      <c r="I3" s="5"/>
      <c r="J3" s="5"/>
      <c r="K3" s="5"/>
      <c r="L3" s="5"/>
      <c r="M3" s="5"/>
      <c r="N3" s="5"/>
      <c r="O3" s="1"/>
      <c r="P3" s="159"/>
      <c r="Q3" s="159"/>
      <c r="R3" s="1"/>
      <c r="S3" s="159"/>
      <c r="T3" s="1"/>
      <c r="U3" s="159"/>
      <c r="V3" s="1"/>
    </row>
    <row r="4" spans="1:22" s="2" customFormat="1" ht="12.75">
      <c r="A4" s="10"/>
      <c r="B4" s="10"/>
      <c r="C4" s="10"/>
      <c r="D4" s="10"/>
      <c r="E4" s="11"/>
      <c r="F4"/>
      <c r="G4" s="5"/>
      <c r="H4" s="5"/>
      <c r="I4" s="5"/>
      <c r="J4" s="5"/>
      <c r="K4" s="5"/>
      <c r="L4" s="5"/>
      <c r="M4" s="5"/>
      <c r="N4" s="5"/>
      <c r="O4" s="1"/>
      <c r="P4"/>
      <c r="Q4" s="5"/>
      <c r="R4" s="1"/>
      <c r="S4" s="5"/>
      <c r="T4" s="1"/>
      <c r="U4" s="5"/>
      <c r="V4" s="1"/>
    </row>
    <row r="5" spans="1:22" s="2" customFormat="1" ht="12.75">
      <c r="A5" s="12"/>
      <c r="B5" s="18"/>
      <c r="C5" s="18"/>
      <c r="D5" s="12"/>
      <c r="E5" s="12"/>
      <c r="F5"/>
      <c r="G5" s="58">
        <v>1997</v>
      </c>
      <c r="H5" s="59"/>
      <c r="I5" s="58">
        <v>1998</v>
      </c>
      <c r="J5" s="59"/>
      <c r="K5" s="58">
        <v>1999</v>
      </c>
      <c r="L5" s="59"/>
      <c r="M5" s="58">
        <v>2000</v>
      </c>
      <c r="N5" s="59"/>
      <c r="O5" s="58">
        <v>2001</v>
      </c>
      <c r="P5" s="62"/>
      <c r="Q5" s="58">
        <v>2002</v>
      </c>
      <c r="R5" s="62"/>
      <c r="S5" s="58">
        <v>2003</v>
      </c>
      <c r="T5" s="62"/>
      <c r="U5" s="58">
        <v>2004</v>
      </c>
      <c r="V5" s="62"/>
    </row>
    <row r="6" spans="1:22" s="2" customFormat="1" ht="12.75">
      <c r="A6" s="12"/>
      <c r="B6" s="12"/>
      <c r="C6" s="12"/>
      <c r="D6" s="12"/>
      <c r="E6" s="12"/>
      <c r="F6"/>
      <c r="G6" s="60" t="s">
        <v>11</v>
      </c>
      <c r="H6" s="61"/>
      <c r="I6" s="60" t="s">
        <v>11</v>
      </c>
      <c r="J6" s="61"/>
      <c r="K6" s="60" t="s">
        <v>11</v>
      </c>
      <c r="L6" s="61"/>
      <c r="M6" s="60" t="s">
        <v>11</v>
      </c>
      <c r="N6" s="61"/>
      <c r="O6" s="188" t="s">
        <v>11</v>
      </c>
      <c r="P6" s="189"/>
      <c r="Q6" s="188" t="s">
        <v>11</v>
      </c>
      <c r="R6" s="189"/>
      <c r="S6" s="188" t="s">
        <v>11</v>
      </c>
      <c r="T6" s="189"/>
      <c r="U6" s="188" t="s">
        <v>11</v>
      </c>
      <c r="V6" s="189"/>
    </row>
    <row r="7" spans="1:22" s="2" customFormat="1" ht="12.75">
      <c r="A7" s="174"/>
      <c r="B7" s="174"/>
      <c r="C7" s="174"/>
      <c r="D7" s="174"/>
      <c r="E7" s="174"/>
      <c r="F7" s="33"/>
      <c r="G7" s="70" t="s">
        <v>10</v>
      </c>
      <c r="H7" s="175" t="s">
        <v>119</v>
      </c>
      <c r="I7" s="70" t="s">
        <v>10</v>
      </c>
      <c r="J7" s="175" t="s">
        <v>119</v>
      </c>
      <c r="K7" s="70" t="s">
        <v>10</v>
      </c>
      <c r="L7" s="175" t="s">
        <v>119</v>
      </c>
      <c r="M7" s="70" t="s">
        <v>10</v>
      </c>
      <c r="N7" s="175" t="s">
        <v>119</v>
      </c>
      <c r="O7" s="70" t="s">
        <v>10</v>
      </c>
      <c r="P7" s="175" t="s">
        <v>119</v>
      </c>
      <c r="Q7" s="70" t="s">
        <v>10</v>
      </c>
      <c r="R7" s="175" t="s">
        <v>119</v>
      </c>
      <c r="S7" s="70" t="s">
        <v>10</v>
      </c>
      <c r="T7" s="175" t="s">
        <v>119</v>
      </c>
      <c r="U7" s="70" t="s">
        <v>10</v>
      </c>
      <c r="V7" s="175" t="s">
        <v>119</v>
      </c>
    </row>
    <row r="8" spans="1:22" s="2" customFormat="1" ht="12.75">
      <c r="A8" s="127" t="s">
        <v>0</v>
      </c>
      <c r="B8" s="128"/>
      <c r="C8" s="128"/>
      <c r="D8" s="128"/>
      <c r="E8" s="129"/>
      <c r="F8" s="46"/>
      <c r="G8" s="51">
        <f>+G9</f>
        <v>0</v>
      </c>
      <c r="H8" s="51">
        <f aca="true" t="shared" si="0" ref="H8:V8">+H9</f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 t="shared" si="0"/>
        <v>552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</row>
    <row r="9" spans="1:22" s="2" customFormat="1" ht="12.75">
      <c r="A9" s="26"/>
      <c r="B9" s="140" t="s">
        <v>20</v>
      </c>
      <c r="C9" s="140"/>
      <c r="D9" s="182"/>
      <c r="E9" s="183"/>
      <c r="F9" s="182"/>
      <c r="G9" s="36"/>
      <c r="H9" s="148"/>
      <c r="I9" s="36"/>
      <c r="J9" s="148"/>
      <c r="K9" s="36"/>
      <c r="L9" s="148"/>
      <c r="M9" s="36"/>
      <c r="N9" s="32"/>
      <c r="O9" s="36">
        <v>552</v>
      </c>
      <c r="P9" s="32"/>
      <c r="Q9" s="36">
        <v>0</v>
      </c>
      <c r="R9" s="32"/>
      <c r="S9" s="36"/>
      <c r="T9" s="32"/>
      <c r="U9" s="36">
        <v>0</v>
      </c>
      <c r="V9" s="32"/>
    </row>
    <row r="10" spans="1:22" s="2" customFormat="1" ht="12.75">
      <c r="A10" s="127" t="s">
        <v>123</v>
      </c>
      <c r="B10" s="128"/>
      <c r="C10" s="128"/>
      <c r="D10" s="128"/>
      <c r="E10" s="129"/>
      <c r="F10" s="46"/>
      <c r="G10" s="51">
        <f>+G11</f>
        <v>1819</v>
      </c>
      <c r="H10" s="51">
        <f aca="true" t="shared" si="1" ref="H10:V10">+H11</f>
        <v>0</v>
      </c>
      <c r="I10" s="51">
        <f t="shared" si="1"/>
        <v>2182</v>
      </c>
      <c r="J10" s="51">
        <f t="shared" si="1"/>
        <v>0</v>
      </c>
      <c r="K10" s="51">
        <f t="shared" si="1"/>
        <v>6012</v>
      </c>
      <c r="L10" s="51">
        <f t="shared" si="1"/>
        <v>0</v>
      </c>
      <c r="M10" s="51">
        <f t="shared" si="1"/>
        <v>6026</v>
      </c>
      <c r="N10" s="51">
        <f t="shared" si="1"/>
        <v>0</v>
      </c>
      <c r="O10" s="51">
        <f t="shared" si="1"/>
        <v>20021</v>
      </c>
      <c r="P10" s="51">
        <f t="shared" si="1"/>
        <v>0</v>
      </c>
      <c r="Q10" s="51">
        <f t="shared" si="1"/>
        <v>15225</v>
      </c>
      <c r="R10" s="51">
        <f t="shared" si="1"/>
        <v>0</v>
      </c>
      <c r="S10" s="51">
        <f t="shared" si="1"/>
        <v>10875</v>
      </c>
      <c r="T10" s="51">
        <f t="shared" si="1"/>
        <v>0</v>
      </c>
      <c r="U10" s="51">
        <f t="shared" si="1"/>
        <v>8689</v>
      </c>
      <c r="V10" s="51">
        <f t="shared" si="1"/>
        <v>0</v>
      </c>
    </row>
    <row r="11" spans="1:22" s="2" customFormat="1" ht="12.75">
      <c r="A11" s="76"/>
      <c r="B11" s="53" t="s">
        <v>21</v>
      </c>
      <c r="C11" s="53"/>
      <c r="D11" s="53"/>
      <c r="E11" s="77"/>
      <c r="G11" s="35">
        <v>1819</v>
      </c>
      <c r="H11" s="28"/>
      <c r="I11" s="35">
        <v>2182</v>
      </c>
      <c r="J11" s="28"/>
      <c r="K11" s="35">
        <v>6012</v>
      </c>
      <c r="L11" s="28"/>
      <c r="M11" s="35">
        <v>6026</v>
      </c>
      <c r="N11" s="31"/>
      <c r="O11" s="35">
        <v>20021</v>
      </c>
      <c r="P11" s="31"/>
      <c r="Q11" s="35">
        <v>15225</v>
      </c>
      <c r="R11" s="31"/>
      <c r="S11" s="35">
        <v>10875</v>
      </c>
      <c r="T11" s="31"/>
      <c r="U11" s="35">
        <v>8689</v>
      </c>
      <c r="V11" s="31"/>
    </row>
    <row r="12" spans="1:22" s="2" customFormat="1" ht="12.75">
      <c r="A12" s="42" t="s">
        <v>22</v>
      </c>
      <c r="B12" s="43"/>
      <c r="C12" s="43"/>
      <c r="D12" s="43"/>
      <c r="E12" s="44"/>
      <c r="F12" s="47"/>
      <c r="G12" s="45">
        <f aca="true" t="shared" si="2" ref="G12:V12">SUM(G13:G16)</f>
        <v>106</v>
      </c>
      <c r="H12" s="45">
        <f t="shared" si="2"/>
        <v>106</v>
      </c>
      <c r="I12" s="45">
        <f t="shared" si="2"/>
        <v>73</v>
      </c>
      <c r="J12" s="45">
        <f t="shared" si="2"/>
        <v>0</v>
      </c>
      <c r="K12" s="45">
        <f t="shared" si="2"/>
        <v>165</v>
      </c>
      <c r="L12" s="45">
        <f t="shared" si="2"/>
        <v>100</v>
      </c>
      <c r="M12" s="45">
        <f t="shared" si="2"/>
        <v>1033</v>
      </c>
      <c r="N12" s="45">
        <f t="shared" si="2"/>
        <v>0</v>
      </c>
      <c r="O12" s="45">
        <f t="shared" si="2"/>
        <v>1169</v>
      </c>
      <c r="P12" s="45">
        <f t="shared" si="2"/>
        <v>0</v>
      </c>
      <c r="Q12" s="45">
        <f t="shared" si="2"/>
        <v>1353</v>
      </c>
      <c r="R12" s="45">
        <f t="shared" si="2"/>
        <v>1287</v>
      </c>
      <c r="S12" s="45">
        <f t="shared" si="2"/>
        <v>1180</v>
      </c>
      <c r="T12" s="45">
        <f t="shared" si="2"/>
        <v>1142</v>
      </c>
      <c r="U12" s="45">
        <f t="shared" si="2"/>
        <v>1832</v>
      </c>
      <c r="V12" s="45">
        <f t="shared" si="2"/>
        <v>1819</v>
      </c>
    </row>
    <row r="13" spans="1:22" s="2" customFormat="1" ht="12.75">
      <c r="A13" s="78"/>
      <c r="B13" s="53" t="s">
        <v>23</v>
      </c>
      <c r="C13" s="53"/>
      <c r="D13" s="53"/>
      <c r="E13" s="77"/>
      <c r="G13" s="54"/>
      <c r="H13" s="74"/>
      <c r="I13" s="55"/>
      <c r="J13" s="67"/>
      <c r="K13" s="54"/>
      <c r="L13" s="74"/>
      <c r="M13" s="35">
        <v>1033</v>
      </c>
      <c r="N13" s="75"/>
      <c r="O13" s="55">
        <v>1085</v>
      </c>
      <c r="P13" s="75"/>
      <c r="Q13" s="55"/>
      <c r="R13" s="75"/>
      <c r="S13" s="55"/>
      <c r="T13" s="75"/>
      <c r="U13" s="55"/>
      <c r="V13" s="75"/>
    </row>
    <row r="14" spans="1:22" s="81" customFormat="1" ht="12.75">
      <c r="A14" s="144"/>
      <c r="B14" s="52" t="s">
        <v>120</v>
      </c>
      <c r="C14" s="52"/>
      <c r="D14" s="52"/>
      <c r="E14" s="75"/>
      <c r="G14" s="54">
        <v>106</v>
      </c>
      <c r="H14" s="74">
        <v>106</v>
      </c>
      <c r="I14" s="54"/>
      <c r="J14" s="74"/>
      <c r="K14" s="54">
        <v>100</v>
      </c>
      <c r="L14" s="74">
        <v>100</v>
      </c>
      <c r="M14" s="35"/>
      <c r="N14" s="75"/>
      <c r="O14" s="55"/>
      <c r="P14" s="75"/>
      <c r="Q14" s="55">
        <v>1287</v>
      </c>
      <c r="R14" s="75">
        <v>1287</v>
      </c>
      <c r="S14" s="55">
        <v>1142</v>
      </c>
      <c r="T14" s="75">
        <v>1142</v>
      </c>
      <c r="U14" s="55">
        <v>1819</v>
      </c>
      <c r="V14" s="116">
        <v>1819</v>
      </c>
    </row>
    <row r="15" spans="1:22" s="2" customFormat="1" ht="12.75">
      <c r="A15" s="78"/>
      <c r="B15" s="53" t="s">
        <v>26</v>
      </c>
      <c r="C15" s="53"/>
      <c r="D15" s="53"/>
      <c r="E15" s="77"/>
      <c r="G15" s="54"/>
      <c r="H15" s="74"/>
      <c r="I15" s="54">
        <v>73</v>
      </c>
      <c r="J15" s="74"/>
      <c r="K15" s="54">
        <v>65</v>
      </c>
      <c r="L15" s="74"/>
      <c r="M15" s="35"/>
      <c r="N15" s="75"/>
      <c r="O15" s="55"/>
      <c r="P15" s="75"/>
      <c r="Q15" s="55"/>
      <c r="R15" s="75"/>
      <c r="S15" s="55"/>
      <c r="T15" s="75"/>
      <c r="U15" s="55"/>
      <c r="V15" s="75"/>
    </row>
    <row r="16" spans="1:22" s="57" customFormat="1" ht="12.75">
      <c r="A16" s="21"/>
      <c r="B16" s="14" t="s">
        <v>27</v>
      </c>
      <c r="C16" s="14"/>
      <c r="D16" s="14"/>
      <c r="E16" s="22"/>
      <c r="F16"/>
      <c r="G16" s="37"/>
      <c r="H16" s="63"/>
      <c r="I16" s="37"/>
      <c r="J16" s="63"/>
      <c r="K16" s="37"/>
      <c r="L16" s="63"/>
      <c r="M16" s="35"/>
      <c r="N16" s="31"/>
      <c r="O16" s="35">
        <v>84</v>
      </c>
      <c r="P16" s="31"/>
      <c r="Q16" s="35">
        <v>66</v>
      </c>
      <c r="R16" s="31"/>
      <c r="S16" s="35">
        <v>38</v>
      </c>
      <c r="T16" s="31"/>
      <c r="U16" s="35">
        <v>13</v>
      </c>
      <c r="V16" s="31"/>
    </row>
    <row r="17" spans="1:22" s="2" customFormat="1" ht="12.75">
      <c r="A17" s="42" t="s">
        <v>128</v>
      </c>
      <c r="B17" s="43"/>
      <c r="C17" s="43"/>
      <c r="D17" s="43"/>
      <c r="E17" s="44"/>
      <c r="F17" s="47"/>
      <c r="G17" s="45">
        <f aca="true" t="shared" si="3" ref="G17:V17">SUM(G18:G21)</f>
        <v>0</v>
      </c>
      <c r="H17" s="45">
        <f t="shared" si="3"/>
        <v>0</v>
      </c>
      <c r="I17" s="45">
        <f t="shared" si="3"/>
        <v>1309</v>
      </c>
      <c r="J17" s="45">
        <f t="shared" si="3"/>
        <v>1309</v>
      </c>
      <c r="K17" s="45">
        <f t="shared" si="3"/>
        <v>329</v>
      </c>
      <c r="L17" s="45">
        <f t="shared" si="3"/>
        <v>329</v>
      </c>
      <c r="M17" s="45">
        <f t="shared" si="3"/>
        <v>350</v>
      </c>
      <c r="N17" s="45">
        <f t="shared" si="3"/>
        <v>350</v>
      </c>
      <c r="O17" s="45">
        <f t="shared" si="3"/>
        <v>150</v>
      </c>
      <c r="P17" s="45">
        <f t="shared" si="3"/>
        <v>150</v>
      </c>
      <c r="Q17" s="45">
        <f t="shared" si="3"/>
        <v>295</v>
      </c>
      <c r="R17" s="45">
        <f t="shared" si="3"/>
        <v>295</v>
      </c>
      <c r="S17" s="45">
        <f t="shared" si="3"/>
        <v>344</v>
      </c>
      <c r="T17" s="45">
        <f t="shared" si="3"/>
        <v>344</v>
      </c>
      <c r="U17" s="45">
        <f t="shared" si="3"/>
        <v>157</v>
      </c>
      <c r="V17" s="45">
        <f t="shared" si="3"/>
        <v>157</v>
      </c>
    </row>
    <row r="18" spans="1:22" s="57" customFormat="1" ht="12.75">
      <c r="A18" s="13"/>
      <c r="B18" s="53" t="s">
        <v>63</v>
      </c>
      <c r="C18" s="8"/>
      <c r="E18" s="27"/>
      <c r="F18"/>
      <c r="G18" s="41"/>
      <c r="H18" s="65"/>
      <c r="I18" s="37">
        <v>1309</v>
      </c>
      <c r="J18" s="63">
        <v>1309</v>
      </c>
      <c r="K18" s="37">
        <v>198</v>
      </c>
      <c r="L18" s="63">
        <v>198</v>
      </c>
      <c r="M18" s="35"/>
      <c r="N18" s="31"/>
      <c r="O18" s="37"/>
      <c r="P18" s="35"/>
      <c r="Q18" s="37"/>
      <c r="R18" s="35"/>
      <c r="S18" s="37"/>
      <c r="T18" s="35"/>
      <c r="U18" s="37"/>
      <c r="V18" s="35"/>
    </row>
    <row r="19" spans="1:22" s="57" customFormat="1" ht="12.75">
      <c r="A19" s="13"/>
      <c r="B19" s="8" t="s">
        <v>24</v>
      </c>
      <c r="C19" s="8"/>
      <c r="E19" s="27"/>
      <c r="F19"/>
      <c r="G19" s="41"/>
      <c r="H19" s="65"/>
      <c r="I19" s="37"/>
      <c r="J19" s="63"/>
      <c r="K19" s="37"/>
      <c r="L19" s="63"/>
      <c r="M19" s="35"/>
      <c r="N19" s="31"/>
      <c r="O19" s="37"/>
      <c r="P19" s="35"/>
      <c r="Q19" s="37">
        <v>12</v>
      </c>
      <c r="R19" s="35">
        <v>12</v>
      </c>
      <c r="S19" s="37"/>
      <c r="T19" s="35"/>
      <c r="U19" s="37">
        <v>10</v>
      </c>
      <c r="V19" s="35">
        <v>10</v>
      </c>
    </row>
    <row r="20" spans="1:22" s="57" customFormat="1" ht="12.75">
      <c r="A20" s="13"/>
      <c r="B20" s="52" t="s">
        <v>25</v>
      </c>
      <c r="C20" s="8"/>
      <c r="E20" s="27"/>
      <c r="F20"/>
      <c r="G20" s="41"/>
      <c r="H20" s="65"/>
      <c r="I20" s="37"/>
      <c r="J20" s="63"/>
      <c r="K20" s="37"/>
      <c r="L20" s="63"/>
      <c r="M20" s="35">
        <v>130</v>
      </c>
      <c r="N20" s="31">
        <v>130</v>
      </c>
      <c r="O20" s="37"/>
      <c r="P20" s="35"/>
      <c r="Q20" s="37">
        <v>48</v>
      </c>
      <c r="R20" s="35">
        <v>48</v>
      </c>
      <c r="S20" s="37">
        <v>6</v>
      </c>
      <c r="T20" s="35">
        <v>6</v>
      </c>
      <c r="U20" s="37"/>
      <c r="V20" s="35"/>
    </row>
    <row r="21" spans="1:22" s="57" customFormat="1" ht="12.75">
      <c r="A21" s="26"/>
      <c r="B21" s="88" t="s">
        <v>80</v>
      </c>
      <c r="C21" s="140"/>
      <c r="E21" s="141"/>
      <c r="F21" s="33"/>
      <c r="G21" s="152"/>
      <c r="H21" s="153"/>
      <c r="I21" s="38"/>
      <c r="J21" s="64"/>
      <c r="K21" s="38">
        <v>131</v>
      </c>
      <c r="L21" s="64">
        <v>131</v>
      </c>
      <c r="M21" s="36">
        <v>220</v>
      </c>
      <c r="N21" s="32">
        <v>220</v>
      </c>
      <c r="O21" s="38">
        <v>150</v>
      </c>
      <c r="P21" s="36">
        <v>150</v>
      </c>
      <c r="Q21" s="38">
        <v>235</v>
      </c>
      <c r="R21" s="36">
        <v>235</v>
      </c>
      <c r="S21" s="38">
        <v>338</v>
      </c>
      <c r="T21" s="36">
        <v>338</v>
      </c>
      <c r="U21" s="38">
        <v>147</v>
      </c>
      <c r="V21" s="36">
        <v>147</v>
      </c>
    </row>
    <row r="22" spans="1:22" s="2" customFormat="1" ht="12.75">
      <c r="A22" s="42" t="s">
        <v>107</v>
      </c>
      <c r="B22" s="43"/>
      <c r="C22" s="43"/>
      <c r="D22" s="43"/>
      <c r="E22" s="44"/>
      <c r="F22" s="47"/>
      <c r="G22" s="45">
        <f aca="true" t="shared" si="4" ref="G22:V22">+G23</f>
        <v>35</v>
      </c>
      <c r="H22" s="45">
        <f t="shared" si="4"/>
        <v>0</v>
      </c>
      <c r="I22" s="45">
        <f t="shared" si="4"/>
        <v>303</v>
      </c>
      <c r="J22" s="45">
        <f t="shared" si="4"/>
        <v>0</v>
      </c>
      <c r="K22" s="45">
        <f t="shared" si="4"/>
        <v>39</v>
      </c>
      <c r="L22" s="45">
        <f t="shared" si="4"/>
        <v>0</v>
      </c>
      <c r="M22" s="45">
        <f t="shared" si="4"/>
        <v>13</v>
      </c>
      <c r="N22" s="45">
        <f t="shared" si="4"/>
        <v>0</v>
      </c>
      <c r="O22" s="45">
        <f t="shared" si="4"/>
        <v>21</v>
      </c>
      <c r="P22" s="45">
        <f t="shared" si="4"/>
        <v>0</v>
      </c>
      <c r="Q22" s="45">
        <f t="shared" si="4"/>
        <v>33</v>
      </c>
      <c r="R22" s="45">
        <f t="shared" si="4"/>
        <v>0</v>
      </c>
      <c r="S22" s="45">
        <f t="shared" si="4"/>
        <v>42</v>
      </c>
      <c r="T22" s="45">
        <f t="shared" si="4"/>
        <v>0</v>
      </c>
      <c r="U22" s="45">
        <f t="shared" si="4"/>
        <v>61</v>
      </c>
      <c r="V22" s="45">
        <f t="shared" si="4"/>
        <v>0</v>
      </c>
    </row>
    <row r="23" spans="1:22" s="57" customFormat="1" ht="12.75">
      <c r="A23" s="21"/>
      <c r="B23" s="53" t="s">
        <v>32</v>
      </c>
      <c r="C23" s="53"/>
      <c r="D23" s="14"/>
      <c r="E23" s="22"/>
      <c r="F23"/>
      <c r="G23" s="37">
        <v>35</v>
      </c>
      <c r="H23" s="63"/>
      <c r="I23" s="37">
        <v>303</v>
      </c>
      <c r="J23" s="63"/>
      <c r="K23" s="37">
        <v>39</v>
      </c>
      <c r="L23" s="63"/>
      <c r="M23" s="35">
        <v>13</v>
      </c>
      <c r="N23" s="31"/>
      <c r="O23" s="35">
        <v>21</v>
      </c>
      <c r="P23" s="31"/>
      <c r="Q23" s="35">
        <v>33</v>
      </c>
      <c r="R23" s="31"/>
      <c r="S23" s="35">
        <v>42</v>
      </c>
      <c r="T23" s="31"/>
      <c r="U23" s="35">
        <v>61</v>
      </c>
      <c r="V23" s="31"/>
    </row>
    <row r="24" spans="1:22" s="2" customFormat="1" ht="12.75">
      <c r="A24" s="42" t="s">
        <v>108</v>
      </c>
      <c r="B24" s="43"/>
      <c r="C24" s="43"/>
      <c r="D24" s="43"/>
      <c r="E24" s="44"/>
      <c r="F24" s="47"/>
      <c r="G24" s="45">
        <f aca="true" t="shared" si="5" ref="G24:V24">SUM(G25:G26)</f>
        <v>38</v>
      </c>
      <c r="H24" s="45">
        <f t="shared" si="5"/>
        <v>0</v>
      </c>
      <c r="I24" s="45">
        <f t="shared" si="5"/>
        <v>16</v>
      </c>
      <c r="J24" s="45">
        <f t="shared" si="5"/>
        <v>0</v>
      </c>
      <c r="K24" s="45">
        <f t="shared" si="5"/>
        <v>38</v>
      </c>
      <c r="L24" s="45">
        <f t="shared" si="5"/>
        <v>0</v>
      </c>
      <c r="M24" s="45">
        <f t="shared" si="5"/>
        <v>33</v>
      </c>
      <c r="N24" s="45">
        <f t="shared" si="5"/>
        <v>0</v>
      </c>
      <c r="O24" s="45">
        <f t="shared" si="5"/>
        <v>60</v>
      </c>
      <c r="P24" s="45">
        <f t="shared" si="5"/>
        <v>0</v>
      </c>
      <c r="Q24" s="45">
        <f t="shared" si="5"/>
        <v>63</v>
      </c>
      <c r="R24" s="45">
        <f t="shared" si="5"/>
        <v>0</v>
      </c>
      <c r="S24" s="45">
        <f t="shared" si="5"/>
        <v>36</v>
      </c>
      <c r="T24" s="45">
        <f t="shared" si="5"/>
        <v>0</v>
      </c>
      <c r="U24" s="45">
        <f t="shared" si="5"/>
        <v>36</v>
      </c>
      <c r="V24" s="45">
        <f t="shared" si="5"/>
        <v>0</v>
      </c>
    </row>
    <row r="25" spans="1:22" s="81" customFormat="1" ht="12.75">
      <c r="A25" s="144"/>
      <c r="B25" s="52" t="s">
        <v>29</v>
      </c>
      <c r="C25" s="52"/>
      <c r="D25" s="52"/>
      <c r="E25" s="75"/>
      <c r="G25" s="54">
        <v>1</v>
      </c>
      <c r="H25" s="74"/>
      <c r="I25" s="54">
        <v>1</v>
      </c>
      <c r="J25" s="74"/>
      <c r="K25" s="54"/>
      <c r="L25" s="74"/>
      <c r="M25" s="35"/>
      <c r="N25" s="75"/>
      <c r="O25" s="55"/>
      <c r="P25" s="75"/>
      <c r="Q25" s="55"/>
      <c r="R25" s="75"/>
      <c r="S25" s="55"/>
      <c r="T25" s="75"/>
      <c r="U25" s="55"/>
      <c r="V25" s="75"/>
    </row>
    <row r="26" spans="1:22" s="57" customFormat="1" ht="12.75">
      <c r="A26" s="21"/>
      <c r="B26" s="8" t="s">
        <v>28</v>
      </c>
      <c r="C26" s="8"/>
      <c r="D26" s="14"/>
      <c r="E26" s="22"/>
      <c r="F26"/>
      <c r="G26" s="37">
        <v>37</v>
      </c>
      <c r="H26" s="63"/>
      <c r="I26" s="37">
        <v>15</v>
      </c>
      <c r="J26" s="63"/>
      <c r="K26" s="37">
        <v>38</v>
      </c>
      <c r="L26" s="63"/>
      <c r="M26" s="35">
        <v>33</v>
      </c>
      <c r="N26" s="31"/>
      <c r="O26" s="35">
        <v>60</v>
      </c>
      <c r="P26" s="31"/>
      <c r="Q26" s="35">
        <v>63</v>
      </c>
      <c r="R26" s="31"/>
      <c r="S26" s="35">
        <v>36</v>
      </c>
      <c r="T26" s="31"/>
      <c r="U26" s="35">
        <v>36</v>
      </c>
      <c r="V26" s="31"/>
    </row>
    <row r="27" spans="1:22" s="2" customFormat="1" ht="12.75">
      <c r="A27" s="42" t="s">
        <v>125</v>
      </c>
      <c r="B27" s="43"/>
      <c r="C27" s="43"/>
      <c r="D27" s="43"/>
      <c r="E27" s="44"/>
      <c r="F27" s="47"/>
      <c r="G27" s="45">
        <f aca="true" t="shared" si="6" ref="G27:V27">SUM(G28:G31)</f>
        <v>431</v>
      </c>
      <c r="H27" s="45">
        <f t="shared" si="6"/>
        <v>0</v>
      </c>
      <c r="I27" s="45">
        <f t="shared" si="6"/>
        <v>1053</v>
      </c>
      <c r="J27" s="45">
        <f t="shared" si="6"/>
        <v>0</v>
      </c>
      <c r="K27" s="45">
        <f t="shared" si="6"/>
        <v>1136</v>
      </c>
      <c r="L27" s="45">
        <f t="shared" si="6"/>
        <v>0</v>
      </c>
      <c r="M27" s="45">
        <f t="shared" si="6"/>
        <v>1305</v>
      </c>
      <c r="N27" s="45">
        <f t="shared" si="6"/>
        <v>8</v>
      </c>
      <c r="O27" s="45">
        <f t="shared" si="6"/>
        <v>875</v>
      </c>
      <c r="P27" s="45">
        <f t="shared" si="6"/>
        <v>0</v>
      </c>
      <c r="Q27" s="45">
        <f t="shared" si="6"/>
        <v>704</v>
      </c>
      <c r="R27" s="45">
        <f t="shared" si="6"/>
        <v>7</v>
      </c>
      <c r="S27" s="45">
        <f t="shared" si="6"/>
        <v>97</v>
      </c>
      <c r="T27" s="45">
        <f t="shared" si="6"/>
        <v>7</v>
      </c>
      <c r="U27" s="45">
        <f t="shared" si="6"/>
        <v>110</v>
      </c>
      <c r="V27" s="45">
        <f t="shared" si="6"/>
        <v>9</v>
      </c>
    </row>
    <row r="28" spans="1:22" s="2" customFormat="1" ht="12.75">
      <c r="A28" s="76"/>
      <c r="B28" s="53" t="s">
        <v>74</v>
      </c>
      <c r="C28" s="53"/>
      <c r="D28" s="53"/>
      <c r="E28" s="77"/>
      <c r="G28" s="55"/>
      <c r="H28" s="67"/>
      <c r="I28" s="55"/>
      <c r="J28" s="67"/>
      <c r="K28" s="55"/>
      <c r="L28" s="67"/>
      <c r="M28" s="35"/>
      <c r="N28" s="75"/>
      <c r="O28" s="55"/>
      <c r="P28" s="75"/>
      <c r="Q28" s="55">
        <v>51</v>
      </c>
      <c r="R28" s="75"/>
      <c r="S28" s="55">
        <v>54</v>
      </c>
      <c r="T28" s="75"/>
      <c r="U28" s="55">
        <v>76</v>
      </c>
      <c r="V28" s="75"/>
    </row>
    <row r="29" spans="1:22" s="2" customFormat="1" ht="12.75">
      <c r="A29" s="76"/>
      <c r="B29" s="53" t="s">
        <v>32</v>
      </c>
      <c r="C29" s="53"/>
      <c r="D29" s="53"/>
      <c r="E29" s="77"/>
      <c r="G29" s="37">
        <v>156</v>
      </c>
      <c r="H29" s="63"/>
      <c r="I29" s="37">
        <v>212</v>
      </c>
      <c r="J29" s="63"/>
      <c r="K29" s="37">
        <v>722</v>
      </c>
      <c r="L29" s="63"/>
      <c r="M29" s="37">
        <v>771</v>
      </c>
      <c r="N29" s="66"/>
      <c r="O29" s="37">
        <v>575</v>
      </c>
      <c r="P29" s="66"/>
      <c r="Q29" s="37">
        <v>646</v>
      </c>
      <c r="R29" s="66"/>
      <c r="S29" s="37">
        <v>36</v>
      </c>
      <c r="T29" s="66"/>
      <c r="U29" s="37">
        <v>25</v>
      </c>
      <c r="V29" s="66"/>
    </row>
    <row r="30" spans="1:22" s="2" customFormat="1" ht="12.75">
      <c r="A30" s="76"/>
      <c r="B30" s="53" t="s">
        <v>23</v>
      </c>
      <c r="C30" s="53"/>
      <c r="D30" s="53"/>
      <c r="E30" s="77"/>
      <c r="G30" s="55">
        <v>275</v>
      </c>
      <c r="H30" s="67"/>
      <c r="I30" s="55">
        <f>516+325</f>
        <v>841</v>
      </c>
      <c r="J30" s="67"/>
      <c r="K30" s="55">
        <v>414</v>
      </c>
      <c r="L30" s="67"/>
      <c r="M30" s="35">
        <v>526</v>
      </c>
      <c r="N30" s="75"/>
      <c r="O30" s="55">
        <v>300</v>
      </c>
      <c r="P30" s="75"/>
      <c r="Q30" s="55"/>
      <c r="R30" s="75"/>
      <c r="S30" s="55"/>
      <c r="T30" s="75"/>
      <c r="U30" s="55"/>
      <c r="V30" s="75"/>
    </row>
    <row r="31" spans="1:22" s="2" customFormat="1" ht="12.75">
      <c r="A31" s="180"/>
      <c r="B31" s="88" t="s">
        <v>33</v>
      </c>
      <c r="C31" s="88"/>
      <c r="D31" s="25"/>
      <c r="E31" s="181"/>
      <c r="F31"/>
      <c r="G31" s="35"/>
      <c r="H31" s="28"/>
      <c r="I31" s="35"/>
      <c r="J31" s="28"/>
      <c r="K31" s="35"/>
      <c r="L31" s="28"/>
      <c r="M31" s="35">
        <v>8</v>
      </c>
      <c r="N31" s="31">
        <v>8</v>
      </c>
      <c r="O31" s="35"/>
      <c r="P31" s="80"/>
      <c r="Q31" s="35">
        <v>7</v>
      </c>
      <c r="R31" s="80">
        <v>7</v>
      </c>
      <c r="S31" s="35">
        <v>7</v>
      </c>
      <c r="T31" s="80">
        <v>7</v>
      </c>
      <c r="U31" s="35">
        <v>9</v>
      </c>
      <c r="V31" s="80">
        <v>9</v>
      </c>
    </row>
    <row r="32" spans="1:22" s="2" customFormat="1" ht="12.75">
      <c r="A32" s="127" t="s">
        <v>1</v>
      </c>
      <c r="B32" s="128"/>
      <c r="C32" s="128"/>
      <c r="D32" s="128"/>
      <c r="E32" s="129"/>
      <c r="F32" s="47"/>
      <c r="G32" s="49">
        <f aca="true" t="shared" si="7" ref="G32:V32">SUM(G33:G39)</f>
        <v>3902</v>
      </c>
      <c r="H32" s="49">
        <f t="shared" si="7"/>
        <v>41</v>
      </c>
      <c r="I32" s="49">
        <f t="shared" si="7"/>
        <v>3501</v>
      </c>
      <c r="J32" s="49">
        <f t="shared" si="7"/>
        <v>41</v>
      </c>
      <c r="K32" s="49">
        <f t="shared" si="7"/>
        <v>6419</v>
      </c>
      <c r="L32" s="49">
        <f t="shared" si="7"/>
        <v>33</v>
      </c>
      <c r="M32" s="49">
        <f t="shared" si="7"/>
        <v>6071</v>
      </c>
      <c r="N32" s="49">
        <f t="shared" si="7"/>
        <v>25</v>
      </c>
      <c r="O32" s="49">
        <f t="shared" si="7"/>
        <v>6156</v>
      </c>
      <c r="P32" s="49">
        <f t="shared" si="7"/>
        <v>84</v>
      </c>
      <c r="Q32" s="49">
        <f t="shared" si="7"/>
        <v>3994</v>
      </c>
      <c r="R32" s="49">
        <f t="shared" si="7"/>
        <v>63</v>
      </c>
      <c r="S32" s="49">
        <f t="shared" si="7"/>
        <v>8008</v>
      </c>
      <c r="T32" s="49">
        <f t="shared" si="7"/>
        <v>56</v>
      </c>
      <c r="U32" s="49">
        <f t="shared" si="7"/>
        <v>7870</v>
      </c>
      <c r="V32" s="49">
        <f t="shared" si="7"/>
        <v>78</v>
      </c>
    </row>
    <row r="33" spans="1:22" s="2" customFormat="1" ht="12.75">
      <c r="A33" s="71"/>
      <c r="B33" s="53" t="s">
        <v>27</v>
      </c>
      <c r="C33" s="53"/>
      <c r="D33" s="72"/>
      <c r="E33" s="73"/>
      <c r="G33" s="54">
        <v>65</v>
      </c>
      <c r="H33" s="74"/>
      <c r="I33" s="55">
        <v>100</v>
      </c>
      <c r="J33" s="67"/>
      <c r="K33" s="54">
        <v>113</v>
      </c>
      <c r="L33" s="74"/>
      <c r="M33" s="35">
        <v>40</v>
      </c>
      <c r="N33" s="75"/>
      <c r="O33" s="55">
        <v>719</v>
      </c>
      <c r="P33" s="75"/>
      <c r="Q33" s="55">
        <v>23</v>
      </c>
      <c r="R33" s="75"/>
      <c r="S33" s="55">
        <v>14</v>
      </c>
      <c r="T33" s="75"/>
      <c r="U33" s="55">
        <v>14</v>
      </c>
      <c r="V33" s="75"/>
    </row>
    <row r="34" spans="1:22" s="2" customFormat="1" ht="12.75">
      <c r="A34" s="24"/>
      <c r="B34" s="14" t="s">
        <v>32</v>
      </c>
      <c r="C34" s="14"/>
      <c r="D34" s="15"/>
      <c r="E34" s="16"/>
      <c r="F34"/>
      <c r="G34" s="37">
        <v>1499</v>
      </c>
      <c r="H34" s="63"/>
      <c r="I34" s="37">
        <v>123</v>
      </c>
      <c r="J34" s="63"/>
      <c r="K34" s="37">
        <v>3046</v>
      </c>
      <c r="L34" s="63"/>
      <c r="M34" s="35">
        <v>2690</v>
      </c>
      <c r="N34" s="31"/>
      <c r="O34" s="35">
        <f>2089-58</f>
        <v>2031</v>
      </c>
      <c r="P34" s="124"/>
      <c r="Q34" s="35">
        <v>593</v>
      </c>
      <c r="R34" s="124"/>
      <c r="S34" s="35">
        <v>749</v>
      </c>
      <c r="T34" s="124"/>
      <c r="U34" s="35">
        <v>874</v>
      </c>
      <c r="V34" s="124"/>
    </row>
    <row r="35" spans="1:22" s="2" customFormat="1" ht="12.75">
      <c r="A35" s="24"/>
      <c r="B35" s="14" t="s">
        <v>62</v>
      </c>
      <c r="C35" s="14"/>
      <c r="D35" s="15"/>
      <c r="E35" s="16"/>
      <c r="F35"/>
      <c r="G35" s="37">
        <v>41</v>
      </c>
      <c r="H35" s="63">
        <v>41</v>
      </c>
      <c r="I35" s="37">
        <v>41</v>
      </c>
      <c r="J35" s="63">
        <v>41</v>
      </c>
      <c r="K35" s="37">
        <v>33</v>
      </c>
      <c r="L35" s="63">
        <v>33</v>
      </c>
      <c r="M35" s="35">
        <v>25</v>
      </c>
      <c r="N35" s="31">
        <v>25</v>
      </c>
      <c r="O35" s="35">
        <f>26+58</f>
        <v>84</v>
      </c>
      <c r="P35" s="31">
        <v>84</v>
      </c>
      <c r="Q35" s="35">
        <v>63</v>
      </c>
      <c r="R35" s="31">
        <v>63</v>
      </c>
      <c r="S35" s="35">
        <v>56</v>
      </c>
      <c r="T35" s="31">
        <v>56</v>
      </c>
      <c r="U35" s="35">
        <v>78</v>
      </c>
      <c r="V35" s="31">
        <v>78</v>
      </c>
    </row>
    <row r="36" spans="1:22" s="2" customFormat="1" ht="12.75">
      <c r="A36" s="24"/>
      <c r="B36" s="53" t="s">
        <v>42</v>
      </c>
      <c r="C36" s="53"/>
      <c r="D36" s="15"/>
      <c r="E36" s="16"/>
      <c r="F36"/>
      <c r="G36" s="37">
        <v>120</v>
      </c>
      <c r="H36" s="63"/>
      <c r="I36" s="37">
        <v>129</v>
      </c>
      <c r="J36" s="63"/>
      <c r="K36" s="37">
        <v>119</v>
      </c>
      <c r="L36" s="63"/>
      <c r="M36" s="35">
        <v>144</v>
      </c>
      <c r="N36" s="31"/>
      <c r="O36" s="35">
        <v>130</v>
      </c>
      <c r="P36" s="31"/>
      <c r="Q36" s="35">
        <v>123</v>
      </c>
      <c r="R36" s="31"/>
      <c r="S36" s="35">
        <v>120</v>
      </c>
      <c r="T36" s="31"/>
      <c r="U36" s="35"/>
      <c r="V36" s="31"/>
    </row>
    <row r="37" spans="1:22" s="2" customFormat="1" ht="12.75">
      <c r="A37" s="24"/>
      <c r="B37" s="53" t="s">
        <v>26</v>
      </c>
      <c r="C37" s="53"/>
      <c r="D37" s="15"/>
      <c r="E37" s="16"/>
      <c r="F37"/>
      <c r="G37" s="37">
        <v>62</v>
      </c>
      <c r="H37" s="63"/>
      <c r="I37" s="37"/>
      <c r="J37" s="63"/>
      <c r="K37" s="37"/>
      <c r="L37" s="63"/>
      <c r="M37" s="35"/>
      <c r="N37" s="31"/>
      <c r="O37" s="35"/>
      <c r="P37" s="31"/>
      <c r="Q37" s="35"/>
      <c r="R37" s="31"/>
      <c r="S37" s="35"/>
      <c r="T37" s="31"/>
      <c r="U37" s="35"/>
      <c r="V37" s="31"/>
    </row>
    <row r="38" spans="1:22" s="2" customFormat="1" ht="12.75">
      <c r="A38" s="24"/>
      <c r="B38" s="53" t="s">
        <v>89</v>
      </c>
      <c r="C38" s="53"/>
      <c r="D38" s="15"/>
      <c r="E38" s="16"/>
      <c r="F38"/>
      <c r="G38" s="37"/>
      <c r="H38" s="63"/>
      <c r="I38" s="37"/>
      <c r="J38" s="63"/>
      <c r="K38" s="37"/>
      <c r="L38" s="63"/>
      <c r="M38" s="35"/>
      <c r="N38" s="31"/>
      <c r="O38" s="35"/>
      <c r="P38" s="31"/>
      <c r="Q38" s="35"/>
      <c r="R38" s="31"/>
      <c r="S38" s="35"/>
      <c r="T38" s="31"/>
      <c r="U38" s="35">
        <v>382</v>
      </c>
      <c r="V38" s="31"/>
    </row>
    <row r="39" spans="1:22" s="2" customFormat="1" ht="12.75">
      <c r="A39" s="24"/>
      <c r="B39" s="53" t="s">
        <v>82</v>
      </c>
      <c r="C39" s="53"/>
      <c r="D39" s="15"/>
      <c r="E39" s="16"/>
      <c r="F39"/>
      <c r="G39" s="38">
        <v>2115</v>
      </c>
      <c r="H39" s="64"/>
      <c r="I39" s="38">
        <v>3108</v>
      </c>
      <c r="J39" s="64"/>
      <c r="K39" s="38">
        <v>3108</v>
      </c>
      <c r="L39" s="64"/>
      <c r="M39" s="36">
        <v>3172</v>
      </c>
      <c r="N39" s="32"/>
      <c r="O39" s="36">
        <v>3192</v>
      </c>
      <c r="P39" s="32"/>
      <c r="Q39" s="36">
        <v>3192</v>
      </c>
      <c r="R39" s="32"/>
      <c r="S39" s="36">
        <f>6190+879</f>
        <v>7069</v>
      </c>
      <c r="T39" s="32"/>
      <c r="U39" s="36">
        <f>434+6088</f>
        <v>6522</v>
      </c>
      <c r="V39" s="32"/>
    </row>
    <row r="40" spans="1:22" s="2" customFormat="1" ht="12.75">
      <c r="A40" s="42" t="s">
        <v>2</v>
      </c>
      <c r="B40" s="43"/>
      <c r="C40" s="43"/>
      <c r="D40" s="43"/>
      <c r="E40" s="44"/>
      <c r="F40" s="47"/>
      <c r="G40" s="51">
        <f aca="true" t="shared" si="8" ref="G40:V40">SUM(G41:G43)</f>
        <v>1385</v>
      </c>
      <c r="H40" s="51">
        <f t="shared" si="8"/>
        <v>0</v>
      </c>
      <c r="I40" s="51">
        <f t="shared" si="8"/>
        <v>1907</v>
      </c>
      <c r="J40" s="51">
        <f t="shared" si="8"/>
        <v>0</v>
      </c>
      <c r="K40" s="51">
        <f t="shared" si="8"/>
        <v>1578</v>
      </c>
      <c r="L40" s="51">
        <f t="shared" si="8"/>
        <v>0</v>
      </c>
      <c r="M40" s="51">
        <f t="shared" si="8"/>
        <v>2119</v>
      </c>
      <c r="N40" s="51">
        <f t="shared" si="8"/>
        <v>0</v>
      </c>
      <c r="O40" s="51">
        <f t="shared" si="8"/>
        <v>1211</v>
      </c>
      <c r="P40" s="51">
        <f t="shared" si="8"/>
        <v>0</v>
      </c>
      <c r="Q40" s="51">
        <f t="shared" si="8"/>
        <v>1466</v>
      </c>
      <c r="R40" s="51">
        <f t="shared" si="8"/>
        <v>38</v>
      </c>
      <c r="S40" s="51">
        <f t="shared" si="8"/>
        <v>1133</v>
      </c>
      <c r="T40" s="51">
        <f t="shared" si="8"/>
        <v>0</v>
      </c>
      <c r="U40" s="51">
        <f t="shared" si="8"/>
        <v>1750</v>
      </c>
      <c r="V40" s="51">
        <f t="shared" si="8"/>
        <v>0</v>
      </c>
    </row>
    <row r="41" spans="1:22" s="2" customFormat="1" ht="12.75">
      <c r="A41" s="76"/>
      <c r="B41" s="14" t="s">
        <v>32</v>
      </c>
      <c r="C41" s="14"/>
      <c r="D41" s="53"/>
      <c r="E41" s="77"/>
      <c r="G41" s="54">
        <f>723+657</f>
        <v>1380</v>
      </c>
      <c r="H41" s="74"/>
      <c r="I41" s="55">
        <f>568+1333</f>
        <v>1901</v>
      </c>
      <c r="J41" s="67"/>
      <c r="K41" s="54">
        <f>516+1060</f>
        <v>1576</v>
      </c>
      <c r="L41" s="74"/>
      <c r="M41" s="35">
        <f>516+1581</f>
        <v>2097</v>
      </c>
      <c r="N41" s="75"/>
      <c r="O41" s="54">
        <v>1206</v>
      </c>
      <c r="P41" s="75"/>
      <c r="Q41" s="54">
        <v>1421</v>
      </c>
      <c r="R41" s="75"/>
      <c r="S41" s="54">
        <v>1114</v>
      </c>
      <c r="T41" s="75"/>
      <c r="U41" s="54">
        <v>1750</v>
      </c>
      <c r="V41" s="75"/>
    </row>
    <row r="42" spans="1:22" s="2" customFormat="1" ht="12.75">
      <c r="A42" s="76"/>
      <c r="B42" s="53" t="s">
        <v>27</v>
      </c>
      <c r="C42" s="53"/>
      <c r="D42" s="53"/>
      <c r="E42" s="77"/>
      <c r="G42" s="54">
        <v>5</v>
      </c>
      <c r="H42" s="74"/>
      <c r="I42" s="54">
        <v>6</v>
      </c>
      <c r="J42" s="74"/>
      <c r="K42" s="54">
        <v>2</v>
      </c>
      <c r="L42" s="74"/>
      <c r="M42" s="35">
        <v>22</v>
      </c>
      <c r="N42" s="75"/>
      <c r="O42" s="54">
        <v>5</v>
      </c>
      <c r="P42" s="75"/>
      <c r="Q42" s="54">
        <v>7</v>
      </c>
      <c r="R42" s="75"/>
      <c r="S42" s="54">
        <v>19</v>
      </c>
      <c r="T42" s="75"/>
      <c r="U42" s="54"/>
      <c r="V42" s="75"/>
    </row>
    <row r="43" spans="1:22" s="2" customFormat="1" ht="12.75">
      <c r="A43" s="76"/>
      <c r="B43" s="53" t="s">
        <v>33</v>
      </c>
      <c r="C43" s="53"/>
      <c r="D43" s="53"/>
      <c r="E43" s="77"/>
      <c r="G43" s="54"/>
      <c r="H43" s="74"/>
      <c r="I43" s="54"/>
      <c r="J43" s="74"/>
      <c r="K43" s="54"/>
      <c r="L43" s="74"/>
      <c r="M43" s="35"/>
      <c r="N43" s="75"/>
      <c r="O43" s="54"/>
      <c r="P43" s="75"/>
      <c r="Q43" s="54">
        <v>38</v>
      </c>
      <c r="R43" s="75">
        <v>38</v>
      </c>
      <c r="S43" s="54"/>
      <c r="T43" s="75"/>
      <c r="U43" s="54"/>
      <c r="V43" s="75"/>
    </row>
    <row r="44" spans="1:22" s="2" customFormat="1" ht="12.75">
      <c r="A44" s="42" t="s">
        <v>109</v>
      </c>
      <c r="B44" s="43"/>
      <c r="C44" s="43"/>
      <c r="D44" s="43"/>
      <c r="E44" s="44"/>
      <c r="F44" s="47"/>
      <c r="G44" s="45">
        <f aca="true" t="shared" si="9" ref="G44:V44">SUM(G45:G49)</f>
        <v>484</v>
      </c>
      <c r="H44" s="45">
        <f t="shared" si="9"/>
        <v>0</v>
      </c>
      <c r="I44" s="45">
        <f t="shared" si="9"/>
        <v>327</v>
      </c>
      <c r="J44" s="45">
        <f t="shared" si="9"/>
        <v>0</v>
      </c>
      <c r="K44" s="45">
        <f t="shared" si="9"/>
        <v>427</v>
      </c>
      <c r="L44" s="45">
        <f t="shared" si="9"/>
        <v>0</v>
      </c>
      <c r="M44" s="45">
        <f t="shared" si="9"/>
        <v>288</v>
      </c>
      <c r="N44" s="45">
        <f t="shared" si="9"/>
        <v>0</v>
      </c>
      <c r="O44" s="45">
        <f t="shared" si="9"/>
        <v>254</v>
      </c>
      <c r="P44" s="45">
        <f t="shared" si="9"/>
        <v>113</v>
      </c>
      <c r="Q44" s="45">
        <f t="shared" si="9"/>
        <v>714</v>
      </c>
      <c r="R44" s="45">
        <f t="shared" si="9"/>
        <v>620</v>
      </c>
      <c r="S44" s="45">
        <f t="shared" si="9"/>
        <v>518</v>
      </c>
      <c r="T44" s="45">
        <f t="shared" si="9"/>
        <v>404</v>
      </c>
      <c r="U44" s="45">
        <f t="shared" si="9"/>
        <v>179</v>
      </c>
      <c r="V44" s="45">
        <f t="shared" si="9"/>
        <v>78</v>
      </c>
    </row>
    <row r="45" spans="1:22" s="57" customFormat="1" ht="12.75">
      <c r="A45" s="76"/>
      <c r="B45" s="53" t="s">
        <v>64</v>
      </c>
      <c r="C45" s="53"/>
      <c r="D45" s="53"/>
      <c r="E45" s="77"/>
      <c r="F45" s="2"/>
      <c r="G45" s="55">
        <v>210</v>
      </c>
      <c r="H45" s="67"/>
      <c r="I45" s="55">
        <v>204</v>
      </c>
      <c r="J45" s="67"/>
      <c r="K45" s="54">
        <v>193</v>
      </c>
      <c r="L45" s="74"/>
      <c r="M45" s="35">
        <v>190</v>
      </c>
      <c r="N45" s="75"/>
      <c r="O45" s="54">
        <v>38</v>
      </c>
      <c r="P45" s="75"/>
      <c r="Q45" s="54">
        <v>8</v>
      </c>
      <c r="R45" s="75"/>
      <c r="S45" s="54">
        <v>2</v>
      </c>
      <c r="T45" s="75"/>
      <c r="U45" s="54">
        <v>7</v>
      </c>
      <c r="V45" s="75"/>
    </row>
    <row r="46" spans="1:22" s="57" customFormat="1" ht="12.75">
      <c r="A46" s="76"/>
      <c r="B46" s="53" t="s">
        <v>65</v>
      </c>
      <c r="C46" s="53"/>
      <c r="D46" s="53"/>
      <c r="E46" s="77"/>
      <c r="F46" s="2"/>
      <c r="G46" s="55">
        <v>274</v>
      </c>
      <c r="H46" s="67"/>
      <c r="I46" s="55">
        <v>123</v>
      </c>
      <c r="J46" s="67"/>
      <c r="K46" s="54">
        <v>234</v>
      </c>
      <c r="L46" s="74"/>
      <c r="M46" s="35">
        <v>98</v>
      </c>
      <c r="N46" s="75"/>
      <c r="O46" s="54">
        <v>103</v>
      </c>
      <c r="P46" s="75"/>
      <c r="Q46" s="54">
        <v>86</v>
      </c>
      <c r="R46" s="75"/>
      <c r="S46" s="54">
        <v>112</v>
      </c>
      <c r="T46" s="75"/>
      <c r="U46" s="54">
        <v>94</v>
      </c>
      <c r="V46" s="75"/>
    </row>
    <row r="47" spans="1:22" s="57" customFormat="1" ht="12.75">
      <c r="A47" s="76"/>
      <c r="B47" s="14" t="s">
        <v>62</v>
      </c>
      <c r="C47" s="53"/>
      <c r="D47" s="53"/>
      <c r="E47" s="77"/>
      <c r="F47" s="2"/>
      <c r="G47" s="55"/>
      <c r="H47" s="67"/>
      <c r="I47" s="55"/>
      <c r="J47" s="67"/>
      <c r="K47" s="54"/>
      <c r="L47" s="74"/>
      <c r="M47" s="35"/>
      <c r="N47" s="75"/>
      <c r="O47" s="54"/>
      <c r="P47" s="75"/>
      <c r="Q47" s="54"/>
      <c r="R47" s="75"/>
      <c r="S47" s="54"/>
      <c r="T47" s="75"/>
      <c r="U47" s="54">
        <v>78</v>
      </c>
      <c r="V47" s="75">
        <v>78</v>
      </c>
    </row>
    <row r="48" spans="1:22" s="2" customFormat="1" ht="12.75">
      <c r="A48" s="76"/>
      <c r="B48" s="53" t="s">
        <v>63</v>
      </c>
      <c r="C48" s="53"/>
      <c r="D48" s="53"/>
      <c r="E48" s="77"/>
      <c r="G48" s="55"/>
      <c r="H48" s="67"/>
      <c r="I48" s="55"/>
      <c r="J48" s="67"/>
      <c r="K48" s="54"/>
      <c r="L48" s="74"/>
      <c r="M48" s="35"/>
      <c r="N48" s="75"/>
      <c r="O48" s="54">
        <v>62</v>
      </c>
      <c r="P48" s="75">
        <v>62</v>
      </c>
      <c r="Q48" s="54">
        <v>620</v>
      </c>
      <c r="R48" s="75">
        <v>620</v>
      </c>
      <c r="S48" s="54">
        <v>404</v>
      </c>
      <c r="T48" s="75">
        <v>404</v>
      </c>
      <c r="U48" s="54"/>
      <c r="V48" s="75"/>
    </row>
    <row r="49" spans="1:22" s="2" customFormat="1" ht="12.75">
      <c r="A49" s="87"/>
      <c r="B49" s="25" t="s">
        <v>66</v>
      </c>
      <c r="C49" s="25"/>
      <c r="D49" s="88"/>
      <c r="E49" s="89"/>
      <c r="G49" s="56"/>
      <c r="H49" s="84"/>
      <c r="I49" s="56"/>
      <c r="J49" s="84"/>
      <c r="K49" s="101"/>
      <c r="L49" s="102"/>
      <c r="M49" s="36"/>
      <c r="N49" s="90"/>
      <c r="O49" s="101">
        <v>51</v>
      </c>
      <c r="P49" s="125">
        <v>51</v>
      </c>
      <c r="Q49" s="101"/>
      <c r="R49" s="125"/>
      <c r="S49" s="101"/>
      <c r="T49" s="125"/>
      <c r="U49" s="101"/>
      <c r="V49" s="125"/>
    </row>
    <row r="50" spans="1:22" s="2" customFormat="1" ht="12.75">
      <c r="A50" s="131" t="s">
        <v>126</v>
      </c>
      <c r="B50" s="132"/>
      <c r="C50" s="132"/>
      <c r="D50" s="132"/>
      <c r="E50" s="133"/>
      <c r="F50" s="134"/>
      <c r="G50" s="136">
        <f>+G51+G72+G96</f>
        <v>346029</v>
      </c>
      <c r="H50" s="136">
        <f aca="true" t="shared" si="10" ref="H50:V50">+H51+H72+H96</f>
        <v>9</v>
      </c>
      <c r="I50" s="136">
        <f t="shared" si="10"/>
        <v>355734</v>
      </c>
      <c r="J50" s="136">
        <f t="shared" si="10"/>
        <v>8</v>
      </c>
      <c r="K50" s="136">
        <f t="shared" si="10"/>
        <v>346681</v>
      </c>
      <c r="L50" s="136">
        <f t="shared" si="10"/>
        <v>8</v>
      </c>
      <c r="M50" s="136">
        <f t="shared" si="10"/>
        <v>355142</v>
      </c>
      <c r="N50" s="136">
        <f t="shared" si="10"/>
        <v>9</v>
      </c>
      <c r="O50" s="136">
        <f t="shared" si="10"/>
        <v>354506</v>
      </c>
      <c r="P50" s="136">
        <f t="shared" si="10"/>
        <v>421</v>
      </c>
      <c r="Q50" s="136">
        <f t="shared" si="10"/>
        <v>382057</v>
      </c>
      <c r="R50" s="136">
        <f t="shared" si="10"/>
        <v>8935</v>
      </c>
      <c r="S50" s="136">
        <f t="shared" si="10"/>
        <v>406692</v>
      </c>
      <c r="T50" s="136">
        <f t="shared" si="10"/>
        <v>7247</v>
      </c>
      <c r="U50" s="136">
        <f t="shared" si="10"/>
        <v>402903</v>
      </c>
      <c r="V50" s="136">
        <f t="shared" si="10"/>
        <v>7572</v>
      </c>
    </row>
    <row r="51" spans="1:22" s="2" customFormat="1" ht="12.75">
      <c r="A51" s="76"/>
      <c r="B51" s="82" t="s">
        <v>34</v>
      </c>
      <c r="C51" s="82"/>
      <c r="D51" s="53"/>
      <c r="E51" s="77"/>
      <c r="G51" s="93">
        <f aca="true" t="shared" si="11" ref="G51:T51">SUM(G52:G70)</f>
        <v>126777</v>
      </c>
      <c r="H51" s="93">
        <f t="shared" si="11"/>
        <v>3</v>
      </c>
      <c r="I51" s="93">
        <f t="shared" si="11"/>
        <v>124680</v>
      </c>
      <c r="J51" s="93">
        <f t="shared" si="11"/>
        <v>2</v>
      </c>
      <c r="K51" s="93">
        <f t="shared" si="11"/>
        <v>116565</v>
      </c>
      <c r="L51" s="93">
        <f t="shared" si="11"/>
        <v>2</v>
      </c>
      <c r="M51" s="93">
        <f t="shared" si="11"/>
        <v>113527</v>
      </c>
      <c r="N51" s="93">
        <f t="shared" si="11"/>
        <v>2</v>
      </c>
      <c r="O51" s="93">
        <f t="shared" si="11"/>
        <v>123166</v>
      </c>
      <c r="P51" s="93">
        <f t="shared" si="11"/>
        <v>26</v>
      </c>
      <c r="Q51" s="93">
        <f t="shared" si="11"/>
        <v>130203</v>
      </c>
      <c r="R51" s="93">
        <f t="shared" si="11"/>
        <v>10</v>
      </c>
      <c r="S51" s="93">
        <f t="shared" si="11"/>
        <v>143371</v>
      </c>
      <c r="T51" s="93">
        <f t="shared" si="11"/>
        <v>6</v>
      </c>
      <c r="U51" s="93">
        <f>SUM(U52:U71)</f>
        <v>130928</v>
      </c>
      <c r="V51" s="93">
        <f>SUM(V52:V71)</f>
        <v>2</v>
      </c>
    </row>
    <row r="52" spans="1:22" s="2" customFormat="1" ht="12.75">
      <c r="A52" s="154"/>
      <c r="C52" s="14"/>
      <c r="D52" s="14" t="s">
        <v>35</v>
      </c>
      <c r="E52" s="73"/>
      <c r="G52" s="123">
        <v>61649</v>
      </c>
      <c r="H52" s="123"/>
      <c r="I52" s="146">
        <v>59440</v>
      </c>
      <c r="J52" s="123"/>
      <c r="K52" s="123">
        <v>58487</v>
      </c>
      <c r="L52" s="123"/>
      <c r="M52" s="146">
        <v>52570</v>
      </c>
      <c r="N52" s="123"/>
      <c r="O52" s="123">
        <v>69381</v>
      </c>
      <c r="P52" s="123"/>
      <c r="Q52" s="123">
        <v>5982</v>
      </c>
      <c r="R52" s="123"/>
      <c r="S52" s="123"/>
      <c r="T52" s="123"/>
      <c r="U52" s="123">
        <v>463</v>
      </c>
      <c r="V52" s="123"/>
    </row>
    <row r="53" spans="1:22" s="2" customFormat="1" ht="12.75">
      <c r="A53" s="154"/>
      <c r="C53" s="14"/>
      <c r="D53" s="14" t="s">
        <v>111</v>
      </c>
      <c r="E53" s="73"/>
      <c r="G53" s="123"/>
      <c r="H53" s="116"/>
      <c r="I53" s="146"/>
      <c r="J53" s="116"/>
      <c r="K53" s="123"/>
      <c r="L53" s="116"/>
      <c r="M53" s="146"/>
      <c r="N53" s="116"/>
      <c r="O53" s="123"/>
      <c r="P53" s="116"/>
      <c r="Q53" s="123">
        <v>64952</v>
      </c>
      <c r="R53" s="116"/>
      <c r="S53" s="123">
        <v>91870</v>
      </c>
      <c r="T53" s="116"/>
      <c r="U53" s="123">
        <v>93361</v>
      </c>
      <c r="V53" s="116"/>
    </row>
    <row r="54" spans="1:22" s="2" customFormat="1" ht="12.75">
      <c r="A54" s="154"/>
      <c r="C54" s="14"/>
      <c r="D54" s="14" t="s">
        <v>36</v>
      </c>
      <c r="E54" s="73"/>
      <c r="G54" s="123">
        <v>31603</v>
      </c>
      <c r="H54" s="116"/>
      <c r="I54" s="146">
        <v>28398</v>
      </c>
      <c r="J54" s="116"/>
      <c r="K54" s="123">
        <v>21531</v>
      </c>
      <c r="L54" s="116"/>
      <c r="M54" s="146">
        <v>17029</v>
      </c>
      <c r="N54" s="116"/>
      <c r="O54" s="123">
        <v>14691</v>
      </c>
      <c r="P54" s="116"/>
      <c r="Q54" s="123">
        <v>13496</v>
      </c>
      <c r="R54" s="116"/>
      <c r="S54" s="123">
        <v>11156</v>
      </c>
      <c r="T54" s="116"/>
      <c r="U54" s="123">
        <v>2111</v>
      </c>
      <c r="V54" s="116"/>
    </row>
    <row r="55" spans="1:22" s="2" customFormat="1" ht="12.75">
      <c r="A55" s="154"/>
      <c r="C55" s="53"/>
      <c r="D55" s="53" t="s">
        <v>26</v>
      </c>
      <c r="E55" s="73"/>
      <c r="G55" s="123">
        <v>3</v>
      </c>
      <c r="H55" s="116"/>
      <c r="I55" s="146"/>
      <c r="J55" s="116"/>
      <c r="K55" s="123">
        <v>1</v>
      </c>
      <c r="L55" s="116"/>
      <c r="M55" s="146"/>
      <c r="N55" s="116"/>
      <c r="O55" s="123">
        <v>6</v>
      </c>
      <c r="P55" s="116"/>
      <c r="Q55" s="123">
        <v>10</v>
      </c>
      <c r="R55" s="116"/>
      <c r="S55" s="123"/>
      <c r="T55" s="116"/>
      <c r="U55" s="123">
        <v>5</v>
      </c>
      <c r="V55" s="116"/>
    </row>
    <row r="56" spans="1:22" s="2" customFormat="1" ht="12.75">
      <c r="A56" s="154"/>
      <c r="C56" s="14"/>
      <c r="D56" s="14" t="s">
        <v>37</v>
      </c>
      <c r="E56" s="73"/>
      <c r="G56" s="123">
        <v>3</v>
      </c>
      <c r="H56" s="116">
        <v>3</v>
      </c>
      <c r="I56" s="146">
        <v>2</v>
      </c>
      <c r="J56" s="116">
        <v>2</v>
      </c>
      <c r="K56" s="123">
        <v>2</v>
      </c>
      <c r="L56" s="116">
        <v>2</v>
      </c>
      <c r="M56" s="146">
        <v>2</v>
      </c>
      <c r="N56" s="116">
        <v>2</v>
      </c>
      <c r="O56" s="123">
        <v>14</v>
      </c>
      <c r="P56" s="116">
        <v>14</v>
      </c>
      <c r="Q56" s="123">
        <v>10</v>
      </c>
      <c r="R56" s="116">
        <v>10</v>
      </c>
      <c r="S56" s="123">
        <v>6</v>
      </c>
      <c r="T56" s="116">
        <v>6</v>
      </c>
      <c r="U56" s="123">
        <v>2</v>
      </c>
      <c r="V56" s="116">
        <v>2</v>
      </c>
    </row>
    <row r="57" spans="1:22" s="2" customFormat="1" ht="12.75">
      <c r="A57" s="154"/>
      <c r="C57" s="14"/>
      <c r="D57" s="14" t="s">
        <v>38</v>
      </c>
      <c r="E57" s="73"/>
      <c r="G57" s="123">
        <v>5681</v>
      </c>
      <c r="H57" s="116"/>
      <c r="I57" s="146">
        <v>558</v>
      </c>
      <c r="J57" s="116"/>
      <c r="K57" s="123">
        <v>396</v>
      </c>
      <c r="L57" s="116"/>
      <c r="M57" s="146">
        <v>4516</v>
      </c>
      <c r="N57" s="116"/>
      <c r="O57" s="123">
        <v>3672</v>
      </c>
      <c r="P57" s="116">
        <v>12</v>
      </c>
      <c r="Q57" s="123">
        <v>2946</v>
      </c>
      <c r="R57" s="116"/>
      <c r="S57" s="123">
        <v>2280</v>
      </c>
      <c r="T57" s="116"/>
      <c r="U57" s="123">
        <v>3381</v>
      </c>
      <c r="V57" s="116"/>
    </row>
    <row r="58" spans="1:22" s="2" customFormat="1" ht="12.75">
      <c r="A58" s="154"/>
      <c r="C58" s="14"/>
      <c r="D58" s="14" t="s">
        <v>39</v>
      </c>
      <c r="E58" s="73"/>
      <c r="G58" s="123">
        <v>2804</v>
      </c>
      <c r="H58" s="116"/>
      <c r="I58" s="146">
        <v>2868</v>
      </c>
      <c r="J58" s="116"/>
      <c r="K58" s="123">
        <v>2723</v>
      </c>
      <c r="L58" s="116"/>
      <c r="M58" s="146">
        <v>2374</v>
      </c>
      <c r="N58" s="116"/>
      <c r="O58" s="123">
        <v>1639</v>
      </c>
      <c r="P58" s="116"/>
      <c r="Q58" s="123">
        <v>1353</v>
      </c>
      <c r="R58" s="116"/>
      <c r="S58" s="123">
        <v>2117</v>
      </c>
      <c r="T58" s="116"/>
      <c r="U58" s="123">
        <v>150</v>
      </c>
      <c r="V58" s="116"/>
    </row>
    <row r="59" spans="1:22" s="2" customFormat="1" ht="12.75">
      <c r="A59" s="154"/>
      <c r="C59" s="14"/>
      <c r="D59" s="14" t="s">
        <v>44</v>
      </c>
      <c r="E59" s="73"/>
      <c r="G59" s="123">
        <v>1798</v>
      </c>
      <c r="H59" s="116"/>
      <c r="I59" s="146">
        <v>4403</v>
      </c>
      <c r="J59" s="116"/>
      <c r="K59" s="123">
        <v>5127</v>
      </c>
      <c r="L59" s="116"/>
      <c r="M59" s="146">
        <v>6177</v>
      </c>
      <c r="N59" s="116"/>
      <c r="O59" s="123">
        <v>6126</v>
      </c>
      <c r="P59" s="116"/>
      <c r="Q59" s="123">
        <v>6266</v>
      </c>
      <c r="R59" s="116"/>
      <c r="S59" s="123">
        <v>8382</v>
      </c>
      <c r="T59" s="116"/>
      <c r="U59" s="123">
        <v>8325</v>
      </c>
      <c r="V59" s="116"/>
    </row>
    <row r="60" spans="1:22" s="2" customFormat="1" ht="12.75">
      <c r="A60" s="154"/>
      <c r="C60" s="14"/>
      <c r="D60" s="14" t="s">
        <v>40</v>
      </c>
      <c r="E60" s="73"/>
      <c r="G60" s="123">
        <v>15530</v>
      </c>
      <c r="H60" s="116"/>
      <c r="I60" s="146">
        <v>15530</v>
      </c>
      <c r="J60" s="116"/>
      <c r="K60" s="123">
        <v>15530</v>
      </c>
      <c r="L60" s="116"/>
      <c r="M60" s="146">
        <v>15530</v>
      </c>
      <c r="N60" s="116"/>
      <c r="O60" s="123">
        <v>15530</v>
      </c>
      <c r="P60" s="116"/>
      <c r="Q60" s="123">
        <v>15375</v>
      </c>
      <c r="R60" s="116"/>
      <c r="S60" s="123"/>
      <c r="T60" s="116"/>
      <c r="U60" s="123"/>
      <c r="V60" s="116"/>
    </row>
    <row r="61" spans="1:22" s="2" customFormat="1" ht="12.75">
      <c r="A61" s="154"/>
      <c r="C61" s="14"/>
      <c r="D61" s="14" t="s">
        <v>41</v>
      </c>
      <c r="E61" s="73"/>
      <c r="G61" s="123">
        <v>688</v>
      </c>
      <c r="H61" s="116"/>
      <c r="I61" s="146">
        <v>722</v>
      </c>
      <c r="J61" s="116"/>
      <c r="K61" s="123">
        <v>722</v>
      </c>
      <c r="L61" s="116"/>
      <c r="M61" s="146">
        <v>722</v>
      </c>
      <c r="N61" s="116"/>
      <c r="O61" s="123">
        <v>722</v>
      </c>
      <c r="P61" s="116"/>
      <c r="Q61" s="123">
        <v>714</v>
      </c>
      <c r="R61" s="116"/>
      <c r="S61" s="123"/>
      <c r="T61" s="116"/>
      <c r="U61" s="123"/>
      <c r="V61" s="116"/>
    </row>
    <row r="62" spans="1:22" s="2" customFormat="1" ht="12.75">
      <c r="A62" s="154"/>
      <c r="C62" s="14"/>
      <c r="D62" s="14" t="s">
        <v>46</v>
      </c>
      <c r="E62" s="73"/>
      <c r="G62" s="123">
        <v>132</v>
      </c>
      <c r="H62" s="116"/>
      <c r="I62" s="146">
        <v>2</v>
      </c>
      <c r="J62" s="116"/>
      <c r="K62" s="123">
        <v>2</v>
      </c>
      <c r="L62" s="116"/>
      <c r="M62" s="146">
        <v>3614</v>
      </c>
      <c r="N62" s="116"/>
      <c r="O62" s="123">
        <v>2</v>
      </c>
      <c r="P62" s="116"/>
      <c r="Q62" s="123">
        <v>2</v>
      </c>
      <c r="R62" s="116"/>
      <c r="S62" s="123">
        <v>18</v>
      </c>
      <c r="T62" s="116"/>
      <c r="U62" s="123">
        <v>50</v>
      </c>
      <c r="V62" s="116"/>
    </row>
    <row r="63" spans="1:22" s="2" customFormat="1" ht="12.75">
      <c r="A63" s="154"/>
      <c r="C63" s="14"/>
      <c r="D63" s="14" t="s">
        <v>66</v>
      </c>
      <c r="E63" s="73"/>
      <c r="G63" s="123"/>
      <c r="H63" s="116"/>
      <c r="I63" s="146"/>
      <c r="J63" s="116"/>
      <c r="K63" s="123"/>
      <c r="L63" s="116"/>
      <c r="M63" s="146"/>
      <c r="N63" s="116"/>
      <c r="O63" s="123"/>
      <c r="P63" s="116"/>
      <c r="Q63" s="123"/>
      <c r="R63" s="116"/>
      <c r="S63" s="123"/>
      <c r="T63" s="116"/>
      <c r="U63" s="123"/>
      <c r="V63" s="116"/>
    </row>
    <row r="64" spans="1:22" s="2" customFormat="1" ht="12.75">
      <c r="A64" s="154"/>
      <c r="C64" s="14"/>
      <c r="D64" s="14" t="s">
        <v>29</v>
      </c>
      <c r="E64" s="73"/>
      <c r="G64" s="123">
        <v>604</v>
      </c>
      <c r="H64" s="116"/>
      <c r="I64" s="146">
        <v>493</v>
      </c>
      <c r="J64" s="116"/>
      <c r="K64" s="123">
        <v>442</v>
      </c>
      <c r="L64" s="116"/>
      <c r="M64" s="146">
        <v>194</v>
      </c>
      <c r="N64" s="116"/>
      <c r="O64" s="123">
        <v>235</v>
      </c>
      <c r="P64" s="116"/>
      <c r="Q64" s="123">
        <v>261</v>
      </c>
      <c r="R64" s="116"/>
      <c r="S64" s="123">
        <v>551</v>
      </c>
      <c r="T64" s="116"/>
      <c r="U64" s="123">
        <v>559</v>
      </c>
      <c r="V64" s="116"/>
    </row>
    <row r="65" spans="1:22" s="2" customFormat="1" ht="12.75">
      <c r="A65" s="154"/>
      <c r="C65" s="53"/>
      <c r="D65" s="53" t="s">
        <v>42</v>
      </c>
      <c r="E65" s="73"/>
      <c r="G65" s="123">
        <v>1116</v>
      </c>
      <c r="H65" s="116"/>
      <c r="I65" s="146">
        <v>1291</v>
      </c>
      <c r="J65" s="116"/>
      <c r="K65" s="123">
        <v>1291</v>
      </c>
      <c r="L65" s="116"/>
      <c r="M65" s="146">
        <v>1291</v>
      </c>
      <c r="N65" s="116"/>
      <c r="O65" s="123">
        <v>1291</v>
      </c>
      <c r="P65" s="116"/>
      <c r="Q65" s="123">
        <v>430</v>
      </c>
      <c r="R65" s="116"/>
      <c r="S65" s="123"/>
      <c r="T65" s="116"/>
      <c r="U65" s="123"/>
      <c r="V65" s="116"/>
    </row>
    <row r="66" spans="1:22" s="2" customFormat="1" ht="12.75">
      <c r="A66" s="154"/>
      <c r="C66" s="14"/>
      <c r="D66" s="14" t="s">
        <v>43</v>
      </c>
      <c r="E66" s="73"/>
      <c r="G66" s="123">
        <v>5163</v>
      </c>
      <c r="H66" s="116"/>
      <c r="I66" s="146">
        <v>4724</v>
      </c>
      <c r="J66" s="116"/>
      <c r="K66" s="123">
        <v>6294</v>
      </c>
      <c r="L66" s="116"/>
      <c r="M66" s="146">
        <v>4693</v>
      </c>
      <c r="N66" s="116"/>
      <c r="O66" s="123">
        <v>5371</v>
      </c>
      <c r="P66" s="116"/>
      <c r="Q66" s="123">
        <v>2853</v>
      </c>
      <c r="R66" s="116"/>
      <c r="S66" s="123">
        <v>4532</v>
      </c>
      <c r="T66" s="116"/>
      <c r="U66" s="123">
        <v>3832</v>
      </c>
      <c r="V66" s="116"/>
    </row>
    <row r="67" spans="1:22" s="2" customFormat="1" ht="12.75">
      <c r="A67" s="154"/>
      <c r="C67" s="14"/>
      <c r="D67" s="14" t="s">
        <v>20</v>
      </c>
      <c r="E67" s="73"/>
      <c r="G67" s="123"/>
      <c r="H67" s="116"/>
      <c r="I67" s="146">
        <v>1378</v>
      </c>
      <c r="J67" s="116"/>
      <c r="K67" s="123"/>
      <c r="L67" s="116"/>
      <c r="M67" s="146"/>
      <c r="N67" s="116"/>
      <c r="O67" s="123"/>
      <c r="P67" s="116"/>
      <c r="Q67" s="123"/>
      <c r="R67" s="116"/>
      <c r="S67" s="123"/>
      <c r="T67" s="116"/>
      <c r="U67" s="123"/>
      <c r="V67" s="116"/>
    </row>
    <row r="68" spans="1:22" s="2" customFormat="1" ht="12.75">
      <c r="A68" s="154"/>
      <c r="C68" s="53"/>
      <c r="D68" s="53" t="s">
        <v>45</v>
      </c>
      <c r="E68" s="73"/>
      <c r="G68" s="123">
        <v>3</v>
      </c>
      <c r="H68" s="116"/>
      <c r="I68" s="146">
        <v>3</v>
      </c>
      <c r="J68" s="116"/>
      <c r="K68" s="123">
        <v>3</v>
      </c>
      <c r="L68" s="116"/>
      <c r="M68" s="146">
        <v>1036</v>
      </c>
      <c r="N68" s="116"/>
      <c r="O68" s="123">
        <v>1036</v>
      </c>
      <c r="P68" s="116"/>
      <c r="Q68" s="123">
        <v>12247</v>
      </c>
      <c r="R68" s="116"/>
      <c r="S68" s="123">
        <v>19199</v>
      </c>
      <c r="T68" s="116"/>
      <c r="U68" s="123">
        <v>14238</v>
      </c>
      <c r="V68" s="116"/>
    </row>
    <row r="69" spans="1:22" s="2" customFormat="1" ht="12.75">
      <c r="A69" s="154"/>
      <c r="C69" s="53"/>
      <c r="D69" s="53" t="s">
        <v>63</v>
      </c>
      <c r="E69" s="73"/>
      <c r="G69" s="123"/>
      <c r="H69" s="116"/>
      <c r="I69" s="146"/>
      <c r="J69" s="116"/>
      <c r="K69" s="123"/>
      <c r="L69" s="116"/>
      <c r="M69" s="146"/>
      <c r="N69" s="116"/>
      <c r="O69" s="123"/>
      <c r="P69" s="116"/>
      <c r="Q69" s="123"/>
      <c r="R69" s="116"/>
      <c r="S69" s="123"/>
      <c r="T69" s="116"/>
      <c r="U69" s="123"/>
      <c r="V69" s="116"/>
    </row>
    <row r="70" spans="1:22" s="2" customFormat="1" ht="12.75">
      <c r="A70" s="154"/>
      <c r="C70" s="53"/>
      <c r="D70" s="53" t="s">
        <v>65</v>
      </c>
      <c r="E70" s="73"/>
      <c r="G70" s="123"/>
      <c r="H70" s="116"/>
      <c r="I70" s="146">
        <v>4868</v>
      </c>
      <c r="J70" s="116"/>
      <c r="K70" s="123">
        <v>4014</v>
      </c>
      <c r="L70" s="116"/>
      <c r="M70" s="146">
        <v>3779</v>
      </c>
      <c r="N70" s="116"/>
      <c r="O70" s="123">
        <v>3450</v>
      </c>
      <c r="P70" s="116"/>
      <c r="Q70" s="123">
        <v>3306</v>
      </c>
      <c r="R70" s="116"/>
      <c r="S70" s="123">
        <v>3260</v>
      </c>
      <c r="T70" s="116"/>
      <c r="U70" s="123">
        <f>1585+54</f>
        <v>1639</v>
      </c>
      <c r="V70" s="116"/>
    </row>
    <row r="71" spans="1:22" s="2" customFormat="1" ht="12.75">
      <c r="A71" s="154"/>
      <c r="C71" s="53"/>
      <c r="D71" s="53" t="s">
        <v>142</v>
      </c>
      <c r="E71" s="73"/>
      <c r="G71" s="123"/>
      <c r="H71" s="116"/>
      <c r="I71" s="146"/>
      <c r="J71" s="116"/>
      <c r="K71" s="123"/>
      <c r="L71" s="116"/>
      <c r="M71" s="146"/>
      <c r="N71" s="116"/>
      <c r="O71" s="123"/>
      <c r="P71" s="116"/>
      <c r="Q71" s="123"/>
      <c r="R71" s="116"/>
      <c r="S71" s="123"/>
      <c r="T71" s="116"/>
      <c r="U71" s="123">
        <v>2812</v>
      </c>
      <c r="V71" s="116"/>
    </row>
    <row r="72" spans="1:22" s="2" customFormat="1" ht="12.75">
      <c r="A72" s="76"/>
      <c r="B72" s="82" t="s">
        <v>13</v>
      </c>
      <c r="C72" s="82"/>
      <c r="D72" s="53"/>
      <c r="E72" s="77"/>
      <c r="G72" s="93">
        <f aca="true" t="shared" si="12" ref="G72:V72">SUM(G73:G95)</f>
        <v>207392</v>
      </c>
      <c r="H72" s="93">
        <f t="shared" si="12"/>
        <v>0</v>
      </c>
      <c r="I72" s="93">
        <f t="shared" si="12"/>
        <v>217059</v>
      </c>
      <c r="J72" s="93">
        <f t="shared" si="12"/>
        <v>0</v>
      </c>
      <c r="K72" s="93">
        <f t="shared" si="12"/>
        <v>216716</v>
      </c>
      <c r="L72" s="93">
        <f t="shared" si="12"/>
        <v>0</v>
      </c>
      <c r="M72" s="93">
        <f t="shared" si="12"/>
        <v>226913</v>
      </c>
      <c r="N72" s="93">
        <f t="shared" si="12"/>
        <v>1</v>
      </c>
      <c r="O72" s="93">
        <f t="shared" si="12"/>
        <v>212885</v>
      </c>
      <c r="P72" s="93">
        <f t="shared" si="12"/>
        <v>0</v>
      </c>
      <c r="Q72" s="93">
        <f t="shared" si="12"/>
        <v>230379</v>
      </c>
      <c r="R72" s="93">
        <f t="shared" si="12"/>
        <v>2</v>
      </c>
      <c r="S72" s="93">
        <f t="shared" si="12"/>
        <v>243739</v>
      </c>
      <c r="T72" s="93">
        <f t="shared" si="12"/>
        <v>1</v>
      </c>
      <c r="U72" s="93">
        <f t="shared" si="12"/>
        <v>251898</v>
      </c>
      <c r="V72" s="93">
        <f t="shared" si="12"/>
        <v>0</v>
      </c>
    </row>
    <row r="73" spans="1:22" s="2" customFormat="1" ht="12.75">
      <c r="A73" s="154"/>
      <c r="C73" s="53"/>
      <c r="D73" s="53" t="s">
        <v>47</v>
      </c>
      <c r="E73" s="73"/>
      <c r="G73" s="123">
        <v>12281</v>
      </c>
      <c r="H73" s="116"/>
      <c r="I73" s="146"/>
      <c r="J73" s="116"/>
      <c r="K73" s="123">
        <v>134</v>
      </c>
      <c r="L73" s="116"/>
      <c r="M73" s="146">
        <v>207</v>
      </c>
      <c r="N73" s="116"/>
      <c r="O73" s="123">
        <v>142</v>
      </c>
      <c r="P73" s="116"/>
      <c r="Q73" s="123">
        <v>48</v>
      </c>
      <c r="R73" s="116"/>
      <c r="S73" s="123">
        <v>39</v>
      </c>
      <c r="T73" s="116"/>
      <c r="U73" s="123">
        <v>29</v>
      </c>
      <c r="V73" s="116"/>
    </row>
    <row r="74" spans="1:22" s="2" customFormat="1" ht="12.75">
      <c r="A74" s="154"/>
      <c r="C74" s="53"/>
      <c r="D74" s="53" t="s">
        <v>48</v>
      </c>
      <c r="E74" s="73"/>
      <c r="G74" s="123">
        <v>126893</v>
      </c>
      <c r="H74" s="116"/>
      <c r="I74" s="146">
        <v>132574</v>
      </c>
      <c r="J74" s="116"/>
      <c r="K74" s="123">
        <v>132161</v>
      </c>
      <c r="L74" s="116"/>
      <c r="M74" s="146">
        <v>131568</v>
      </c>
      <c r="N74" s="116"/>
      <c r="O74" s="123">
        <v>130819</v>
      </c>
      <c r="P74" s="116"/>
      <c r="Q74" s="123">
        <v>130982</v>
      </c>
      <c r="R74" s="116"/>
      <c r="S74" s="123">
        <v>131250</v>
      </c>
      <c r="T74" s="116"/>
      <c r="U74" s="123">
        <v>131700</v>
      </c>
      <c r="V74" s="116"/>
    </row>
    <row r="75" spans="1:22" s="2" customFormat="1" ht="12.75">
      <c r="A75" s="154"/>
      <c r="C75" s="53"/>
      <c r="D75" s="53" t="s">
        <v>114</v>
      </c>
      <c r="E75" s="73"/>
      <c r="G75" s="123"/>
      <c r="H75" s="116"/>
      <c r="I75" s="146"/>
      <c r="J75" s="116"/>
      <c r="K75" s="123"/>
      <c r="L75" s="116"/>
      <c r="M75" s="146"/>
      <c r="N75" s="116"/>
      <c r="O75" s="123"/>
      <c r="P75" s="116"/>
      <c r="Q75" s="123"/>
      <c r="R75" s="116"/>
      <c r="S75" s="123">
        <v>4350</v>
      </c>
      <c r="T75" s="116"/>
      <c r="U75" s="123">
        <v>3299</v>
      </c>
      <c r="V75" s="116"/>
    </row>
    <row r="76" spans="1:22" s="2" customFormat="1" ht="12.75">
      <c r="A76" s="154"/>
      <c r="C76" s="53"/>
      <c r="D76" s="53" t="s">
        <v>49</v>
      </c>
      <c r="E76" s="73"/>
      <c r="G76" s="123">
        <v>3567</v>
      </c>
      <c r="H76" s="116"/>
      <c r="I76" s="146">
        <v>4324</v>
      </c>
      <c r="J76" s="116"/>
      <c r="K76" s="123">
        <v>4414</v>
      </c>
      <c r="L76" s="116"/>
      <c r="M76" s="146">
        <v>4400</v>
      </c>
      <c r="N76" s="116"/>
      <c r="O76" s="123">
        <v>4544</v>
      </c>
      <c r="P76" s="116"/>
      <c r="Q76" s="123">
        <v>4596</v>
      </c>
      <c r="R76" s="116"/>
      <c r="S76" s="123">
        <v>4882</v>
      </c>
      <c r="T76" s="116"/>
      <c r="U76" s="123">
        <v>4949</v>
      </c>
      <c r="V76" s="116"/>
    </row>
    <row r="77" spans="1:22" s="2" customFormat="1" ht="12.75">
      <c r="A77" s="154"/>
      <c r="C77" s="53"/>
      <c r="D77" s="53" t="s">
        <v>50</v>
      </c>
      <c r="E77" s="73"/>
      <c r="G77" s="123">
        <v>3545</v>
      </c>
      <c r="H77" s="116"/>
      <c r="I77" s="146">
        <v>3763</v>
      </c>
      <c r="J77" s="116"/>
      <c r="K77" s="123">
        <v>3942</v>
      </c>
      <c r="L77" s="116"/>
      <c r="M77" s="146">
        <v>3396</v>
      </c>
      <c r="N77" s="116"/>
      <c r="O77" s="123">
        <v>3523</v>
      </c>
      <c r="P77" s="116"/>
      <c r="Q77" s="123">
        <v>3615</v>
      </c>
      <c r="R77" s="116"/>
      <c r="S77" s="123">
        <v>3615</v>
      </c>
      <c r="T77" s="116"/>
      <c r="U77" s="123">
        <v>4196</v>
      </c>
      <c r="V77" s="116"/>
    </row>
    <row r="78" spans="1:22" s="2" customFormat="1" ht="12.75">
      <c r="A78" s="154"/>
      <c r="C78" s="53"/>
      <c r="D78" s="53" t="s">
        <v>51</v>
      </c>
      <c r="E78" s="73"/>
      <c r="G78" s="123">
        <v>45665</v>
      </c>
      <c r="H78" s="116"/>
      <c r="I78" s="146">
        <v>47651</v>
      </c>
      <c r="J78" s="116"/>
      <c r="K78" s="123">
        <v>47956</v>
      </c>
      <c r="L78" s="116"/>
      <c r="M78" s="146">
        <v>47800</v>
      </c>
      <c r="N78" s="116"/>
      <c r="O78" s="123">
        <v>50305</v>
      </c>
      <c r="P78" s="116"/>
      <c r="Q78" s="123">
        <v>50004</v>
      </c>
      <c r="R78" s="116"/>
      <c r="S78" s="123">
        <v>54233</v>
      </c>
      <c r="T78" s="116"/>
      <c r="U78" s="123">
        <v>57223</v>
      </c>
      <c r="V78" s="116"/>
    </row>
    <row r="79" spans="1:22" s="2" customFormat="1" ht="12.75">
      <c r="A79" s="154"/>
      <c r="C79" s="53"/>
      <c r="D79" s="53" t="s">
        <v>116</v>
      </c>
      <c r="E79" s="73"/>
      <c r="G79" s="123"/>
      <c r="H79" s="116"/>
      <c r="I79" s="146"/>
      <c r="J79" s="116"/>
      <c r="K79" s="123"/>
      <c r="L79" s="116"/>
      <c r="M79" s="146"/>
      <c r="N79" s="116"/>
      <c r="O79" s="123"/>
      <c r="P79" s="116"/>
      <c r="Q79" s="123">
        <v>5760</v>
      </c>
      <c r="R79" s="116"/>
      <c r="S79" s="123">
        <v>8344</v>
      </c>
      <c r="T79" s="116"/>
      <c r="U79" s="123">
        <v>13523</v>
      </c>
      <c r="V79" s="116"/>
    </row>
    <row r="80" spans="1:22" s="2" customFormat="1" ht="12.75">
      <c r="A80" s="154"/>
      <c r="C80" s="53"/>
      <c r="D80" s="53" t="s">
        <v>52</v>
      </c>
      <c r="E80" s="73"/>
      <c r="G80" s="123">
        <v>4006</v>
      </c>
      <c r="H80" s="116"/>
      <c r="I80" s="146">
        <v>3607</v>
      </c>
      <c r="J80" s="116"/>
      <c r="K80" s="123">
        <v>136</v>
      </c>
      <c r="L80" s="116"/>
      <c r="M80" s="146">
        <v>71</v>
      </c>
      <c r="N80" s="116"/>
      <c r="O80" s="123">
        <v>56</v>
      </c>
      <c r="P80" s="116"/>
      <c r="Q80" s="123">
        <v>23</v>
      </c>
      <c r="R80" s="116"/>
      <c r="S80" s="123">
        <v>1</v>
      </c>
      <c r="T80" s="116"/>
      <c r="U80" s="123">
        <v>40</v>
      </c>
      <c r="V80" s="116"/>
    </row>
    <row r="81" spans="1:22" s="2" customFormat="1" ht="12.75">
      <c r="A81" s="154"/>
      <c r="C81" s="53"/>
      <c r="D81" s="53" t="s">
        <v>53</v>
      </c>
      <c r="E81" s="73"/>
      <c r="G81" s="123">
        <v>3103</v>
      </c>
      <c r="H81" s="116"/>
      <c r="I81" s="146"/>
      <c r="J81" s="116"/>
      <c r="K81" s="123"/>
      <c r="L81" s="116"/>
      <c r="M81" s="146"/>
      <c r="N81" s="116"/>
      <c r="O81" s="123"/>
      <c r="P81" s="116"/>
      <c r="Q81" s="123"/>
      <c r="R81" s="116"/>
      <c r="S81" s="123"/>
      <c r="T81" s="116"/>
      <c r="U81" s="123"/>
      <c r="V81" s="116"/>
    </row>
    <row r="82" spans="1:22" s="2" customFormat="1" ht="12.75">
      <c r="A82" s="154"/>
      <c r="C82" s="53"/>
      <c r="D82" s="53" t="s">
        <v>54</v>
      </c>
      <c r="E82" s="73"/>
      <c r="G82" s="123">
        <v>852</v>
      </c>
      <c r="H82" s="116"/>
      <c r="I82" s="146">
        <v>883</v>
      </c>
      <c r="J82" s="116"/>
      <c r="K82" s="123">
        <v>871</v>
      </c>
      <c r="L82" s="116"/>
      <c r="M82" s="146">
        <v>869</v>
      </c>
      <c r="N82" s="116"/>
      <c r="O82" s="123">
        <v>958</v>
      </c>
      <c r="P82" s="116"/>
      <c r="Q82" s="123">
        <v>962</v>
      </c>
      <c r="R82" s="116"/>
      <c r="S82" s="123">
        <v>829</v>
      </c>
      <c r="T82" s="116"/>
      <c r="U82" s="123">
        <v>682</v>
      </c>
      <c r="V82" s="116"/>
    </row>
    <row r="83" spans="1:22" s="2" customFormat="1" ht="12.75">
      <c r="A83" s="154"/>
      <c r="C83" s="53"/>
      <c r="D83" s="53" t="s">
        <v>55</v>
      </c>
      <c r="E83" s="73"/>
      <c r="G83" s="123">
        <v>3461</v>
      </c>
      <c r="H83" s="116"/>
      <c r="I83" s="146">
        <v>3742</v>
      </c>
      <c r="J83" s="116"/>
      <c r="K83" s="123"/>
      <c r="L83" s="116"/>
      <c r="M83" s="146">
        <v>487</v>
      </c>
      <c r="N83" s="116"/>
      <c r="O83" s="123"/>
      <c r="P83" s="116"/>
      <c r="Q83" s="123"/>
      <c r="R83" s="116"/>
      <c r="S83" s="123"/>
      <c r="T83" s="116"/>
      <c r="U83" s="123"/>
      <c r="V83" s="116"/>
    </row>
    <row r="84" spans="1:22" s="2" customFormat="1" ht="12.75">
      <c r="A84" s="154"/>
      <c r="C84" s="53"/>
      <c r="D84" s="53" t="s">
        <v>26</v>
      </c>
      <c r="E84" s="73"/>
      <c r="G84" s="123">
        <v>140</v>
      </c>
      <c r="H84" s="116"/>
      <c r="I84" s="146">
        <v>146</v>
      </c>
      <c r="J84" s="116"/>
      <c r="K84" s="123">
        <v>156</v>
      </c>
      <c r="L84" s="116"/>
      <c r="M84" s="146">
        <v>182</v>
      </c>
      <c r="N84" s="116"/>
      <c r="O84" s="123">
        <v>237</v>
      </c>
      <c r="P84" s="116"/>
      <c r="Q84" s="123">
        <v>367</v>
      </c>
      <c r="R84" s="116"/>
      <c r="S84" s="123">
        <v>306</v>
      </c>
      <c r="T84" s="116"/>
      <c r="U84" s="123">
        <v>443</v>
      </c>
      <c r="V84" s="116"/>
    </row>
    <row r="85" spans="1:22" s="2" customFormat="1" ht="12.75">
      <c r="A85" s="154"/>
      <c r="C85" s="53"/>
      <c r="D85" s="53" t="s">
        <v>56</v>
      </c>
      <c r="E85" s="73"/>
      <c r="G85" s="123"/>
      <c r="H85" s="116"/>
      <c r="I85" s="146"/>
      <c r="J85" s="116"/>
      <c r="K85" s="123"/>
      <c r="L85" s="116"/>
      <c r="M85" s="146">
        <v>1</v>
      </c>
      <c r="N85" s="116">
        <v>1</v>
      </c>
      <c r="O85" s="123"/>
      <c r="P85" s="116"/>
      <c r="Q85" s="123">
        <v>2</v>
      </c>
      <c r="R85" s="116">
        <v>2</v>
      </c>
      <c r="S85" s="123">
        <v>1</v>
      </c>
      <c r="T85" s="116">
        <v>1</v>
      </c>
      <c r="U85" s="123"/>
      <c r="V85" s="116"/>
    </row>
    <row r="86" spans="1:22" s="2" customFormat="1" ht="12.75">
      <c r="A86" s="154"/>
      <c r="C86" s="53"/>
      <c r="D86" s="53" t="s">
        <v>57</v>
      </c>
      <c r="E86" s="73"/>
      <c r="G86" s="123">
        <v>3827</v>
      </c>
      <c r="H86" s="116"/>
      <c r="I86" s="146">
        <v>5696</v>
      </c>
      <c r="J86" s="116"/>
      <c r="K86" s="123">
        <v>5638</v>
      </c>
      <c r="L86" s="116"/>
      <c r="M86" s="146">
        <v>5852</v>
      </c>
      <c r="N86" s="116"/>
      <c r="O86" s="123">
        <v>5841</v>
      </c>
      <c r="P86" s="116"/>
      <c r="Q86" s="123">
        <v>6900</v>
      </c>
      <c r="R86" s="116"/>
      <c r="S86" s="123">
        <v>7525</v>
      </c>
      <c r="T86" s="116"/>
      <c r="U86" s="123">
        <v>7790</v>
      </c>
      <c r="V86" s="116"/>
    </row>
    <row r="87" spans="1:22" s="2" customFormat="1" ht="12.75">
      <c r="A87" s="154"/>
      <c r="C87" s="14"/>
      <c r="D87" s="14" t="s">
        <v>43</v>
      </c>
      <c r="E87" s="73"/>
      <c r="G87" s="123"/>
      <c r="H87" s="116"/>
      <c r="I87" s="146"/>
      <c r="J87" s="116"/>
      <c r="K87" s="123"/>
      <c r="L87" s="116"/>
      <c r="M87" s="146"/>
      <c r="N87" s="116"/>
      <c r="O87" s="123">
        <v>6</v>
      </c>
      <c r="P87" s="116"/>
      <c r="Q87" s="123">
        <v>1</v>
      </c>
      <c r="R87" s="116"/>
      <c r="S87" s="123"/>
      <c r="T87" s="116"/>
      <c r="U87" s="123"/>
      <c r="V87" s="116"/>
    </row>
    <row r="88" spans="1:22" s="2" customFormat="1" ht="12.75">
      <c r="A88" s="154"/>
      <c r="C88" s="53"/>
      <c r="D88" s="53" t="s">
        <v>20</v>
      </c>
      <c r="E88" s="73"/>
      <c r="G88" s="123">
        <v>52</v>
      </c>
      <c r="H88" s="116"/>
      <c r="I88" s="146">
        <v>64</v>
      </c>
      <c r="J88" s="116"/>
      <c r="K88" s="123">
        <v>80</v>
      </c>
      <c r="L88" s="116"/>
      <c r="M88" s="146">
        <v>21</v>
      </c>
      <c r="N88" s="116"/>
      <c r="O88" s="123">
        <v>105</v>
      </c>
      <c r="P88" s="116"/>
      <c r="Q88" s="123"/>
      <c r="R88" s="116"/>
      <c r="S88" s="123">
        <v>37</v>
      </c>
      <c r="T88" s="116"/>
      <c r="U88" s="123">
        <v>2</v>
      </c>
      <c r="V88" s="116"/>
    </row>
    <row r="89" spans="1:22" s="2" customFormat="1" ht="12.75">
      <c r="A89" s="154"/>
      <c r="C89" s="53"/>
      <c r="D89" s="53" t="s">
        <v>58</v>
      </c>
      <c r="E89" s="73"/>
      <c r="G89" s="123"/>
      <c r="H89" s="116"/>
      <c r="I89" s="146">
        <v>14609</v>
      </c>
      <c r="J89" s="116"/>
      <c r="K89" s="123">
        <v>14828</v>
      </c>
      <c r="L89" s="116"/>
      <c r="M89" s="146">
        <v>15006</v>
      </c>
      <c r="N89" s="116"/>
      <c r="O89" s="123"/>
      <c r="P89" s="116"/>
      <c r="Q89" s="123"/>
      <c r="R89" s="116"/>
      <c r="S89" s="123"/>
      <c r="T89" s="116"/>
      <c r="U89" s="123"/>
      <c r="V89" s="116"/>
    </row>
    <row r="90" spans="1:22" s="2" customFormat="1" ht="12.75">
      <c r="A90" s="154"/>
      <c r="C90" s="53"/>
      <c r="D90" s="53" t="s">
        <v>59</v>
      </c>
      <c r="E90" s="73"/>
      <c r="G90" s="123"/>
      <c r="H90" s="116"/>
      <c r="I90" s="146"/>
      <c r="J90" s="116"/>
      <c r="K90" s="123"/>
      <c r="L90" s="116"/>
      <c r="M90" s="146">
        <v>11362</v>
      </c>
      <c r="N90" s="116"/>
      <c r="O90" s="123">
        <v>11362</v>
      </c>
      <c r="P90" s="116"/>
      <c r="Q90" s="123">
        <v>23422</v>
      </c>
      <c r="R90" s="116"/>
      <c r="S90" s="123">
        <v>23422</v>
      </c>
      <c r="T90" s="116"/>
      <c r="U90" s="123">
        <v>23601</v>
      </c>
      <c r="V90" s="116"/>
    </row>
    <row r="91" spans="1:22" s="2" customFormat="1" ht="12.75">
      <c r="A91" s="154"/>
      <c r="C91" s="53"/>
      <c r="D91" s="53" t="s">
        <v>115</v>
      </c>
      <c r="E91" s="73"/>
      <c r="G91" s="123"/>
      <c r="H91" s="116"/>
      <c r="I91" s="146"/>
      <c r="J91" s="116"/>
      <c r="K91" s="123"/>
      <c r="L91" s="116"/>
      <c r="M91" s="146"/>
      <c r="N91" s="116"/>
      <c r="O91" s="123"/>
      <c r="P91" s="116"/>
      <c r="Q91" s="123"/>
      <c r="R91" s="116"/>
      <c r="S91" s="123">
        <v>846</v>
      </c>
      <c r="T91" s="116"/>
      <c r="U91" s="123">
        <v>475</v>
      </c>
      <c r="V91" s="116"/>
    </row>
    <row r="92" spans="1:22" s="2" customFormat="1" ht="12.75">
      <c r="A92" s="154"/>
      <c r="C92" s="53"/>
      <c r="D92" s="53" t="s">
        <v>60</v>
      </c>
      <c r="E92" s="73"/>
      <c r="G92" s="123"/>
      <c r="H92" s="116"/>
      <c r="I92" s="146"/>
      <c r="J92" s="116"/>
      <c r="K92" s="123">
        <v>2585</v>
      </c>
      <c r="L92" s="116"/>
      <c r="M92" s="146">
        <v>3346</v>
      </c>
      <c r="N92" s="116"/>
      <c r="O92" s="123">
        <v>4024</v>
      </c>
      <c r="P92" s="116"/>
      <c r="Q92" s="123">
        <v>3697</v>
      </c>
      <c r="R92" s="116"/>
      <c r="S92" s="123">
        <v>4043</v>
      </c>
      <c r="T92" s="116"/>
      <c r="U92" s="123">
        <v>3697</v>
      </c>
      <c r="V92" s="116"/>
    </row>
    <row r="93" spans="1:22" s="2" customFormat="1" ht="12.75">
      <c r="A93" s="154"/>
      <c r="C93" s="53"/>
      <c r="D93" s="53" t="s">
        <v>61</v>
      </c>
      <c r="E93" s="73"/>
      <c r="G93" s="123"/>
      <c r="H93" s="116"/>
      <c r="I93" s="146"/>
      <c r="J93" s="116"/>
      <c r="K93" s="123">
        <v>3815</v>
      </c>
      <c r="L93" s="116"/>
      <c r="M93" s="146">
        <v>2345</v>
      </c>
      <c r="N93" s="116"/>
      <c r="O93" s="123">
        <v>395</v>
      </c>
      <c r="P93" s="116"/>
      <c r="Q93" s="123"/>
      <c r="R93" s="116"/>
      <c r="S93" s="123"/>
      <c r="T93" s="116"/>
      <c r="U93" s="123"/>
      <c r="V93" s="116"/>
    </row>
    <row r="94" spans="1:22" s="2" customFormat="1" ht="12.75">
      <c r="A94" s="154"/>
      <c r="C94" s="53"/>
      <c r="D94" s="53" t="s">
        <v>143</v>
      </c>
      <c r="E94" s="73"/>
      <c r="G94" s="123"/>
      <c r="H94" s="116"/>
      <c r="I94" s="146"/>
      <c r="J94" s="116"/>
      <c r="K94" s="123"/>
      <c r="L94" s="116"/>
      <c r="M94" s="146"/>
      <c r="N94" s="116"/>
      <c r="O94" s="123"/>
      <c r="P94" s="116"/>
      <c r="Q94" s="123"/>
      <c r="R94" s="116"/>
      <c r="S94" s="123"/>
      <c r="T94" s="116"/>
      <c r="U94" s="123">
        <f>171+49+29</f>
        <v>249</v>
      </c>
      <c r="V94" s="116"/>
    </row>
    <row r="95" spans="1:22" s="2" customFormat="1" ht="12.75">
      <c r="A95" s="186"/>
      <c r="B95" s="91"/>
      <c r="C95" s="88"/>
      <c r="D95" s="88" t="s">
        <v>42</v>
      </c>
      <c r="E95" s="86"/>
      <c r="F95" s="91"/>
      <c r="G95" s="157"/>
      <c r="H95" s="125"/>
      <c r="I95" s="187"/>
      <c r="J95" s="125"/>
      <c r="K95" s="157"/>
      <c r="L95" s="125"/>
      <c r="M95" s="187"/>
      <c r="N95" s="125"/>
      <c r="O95" s="157">
        <v>568</v>
      </c>
      <c r="P95" s="125"/>
      <c r="Q95" s="157"/>
      <c r="R95" s="125"/>
      <c r="S95" s="157">
        <v>16</v>
      </c>
      <c r="T95" s="125"/>
      <c r="U95" s="157"/>
      <c r="V95" s="125"/>
    </row>
    <row r="96" spans="1:22" s="2" customFormat="1" ht="12.75">
      <c r="A96" s="76"/>
      <c r="B96" s="82" t="s">
        <v>14</v>
      </c>
      <c r="C96" s="82"/>
      <c r="D96" s="53"/>
      <c r="E96" s="77"/>
      <c r="G96" s="93">
        <f>SUM(G97:G110)</f>
        <v>11860</v>
      </c>
      <c r="H96" s="93">
        <f aca="true" t="shared" si="13" ref="H96:V96">SUM(H97:H110)</f>
        <v>6</v>
      </c>
      <c r="I96" s="93">
        <f t="shared" si="13"/>
        <v>13995</v>
      </c>
      <c r="J96" s="93">
        <f t="shared" si="13"/>
        <v>6</v>
      </c>
      <c r="K96" s="93">
        <f t="shared" si="13"/>
        <v>13400</v>
      </c>
      <c r="L96" s="93">
        <f t="shared" si="13"/>
        <v>6</v>
      </c>
      <c r="M96" s="93">
        <f t="shared" si="13"/>
        <v>14702</v>
      </c>
      <c r="N96" s="93">
        <f t="shared" si="13"/>
        <v>6</v>
      </c>
      <c r="O96" s="93">
        <f t="shared" si="13"/>
        <v>18455</v>
      </c>
      <c r="P96" s="93">
        <f t="shared" si="13"/>
        <v>395</v>
      </c>
      <c r="Q96" s="93">
        <f t="shared" si="13"/>
        <v>21475</v>
      </c>
      <c r="R96" s="93">
        <f t="shared" si="13"/>
        <v>8923</v>
      </c>
      <c r="S96" s="93">
        <f t="shared" si="13"/>
        <v>19582</v>
      </c>
      <c r="T96" s="93">
        <f t="shared" si="13"/>
        <v>7240</v>
      </c>
      <c r="U96" s="93">
        <f t="shared" si="13"/>
        <v>20077</v>
      </c>
      <c r="V96" s="93">
        <f t="shared" si="13"/>
        <v>7570</v>
      </c>
    </row>
    <row r="97" spans="1:22" s="2" customFormat="1" ht="12.75">
      <c r="A97" s="76"/>
      <c r="B97" s="82"/>
      <c r="C97" s="82"/>
      <c r="D97" s="53" t="s">
        <v>144</v>
      </c>
      <c r="E97" s="77"/>
      <c r="G97" s="54">
        <v>105</v>
      </c>
      <c r="H97" s="74"/>
      <c r="I97" s="54">
        <v>147</v>
      </c>
      <c r="J97" s="74"/>
      <c r="K97" s="54">
        <v>128</v>
      </c>
      <c r="L97" s="74"/>
      <c r="M97" s="35">
        <v>123</v>
      </c>
      <c r="N97" s="75"/>
      <c r="O97" s="54">
        <v>186</v>
      </c>
      <c r="P97" s="75">
        <v>186</v>
      </c>
      <c r="Q97" s="54">
        <v>186</v>
      </c>
      <c r="R97" s="75">
        <v>186</v>
      </c>
      <c r="S97" s="54">
        <v>183</v>
      </c>
      <c r="T97" s="75">
        <v>183</v>
      </c>
      <c r="U97" s="54">
        <v>173</v>
      </c>
      <c r="V97" s="75">
        <v>173</v>
      </c>
    </row>
    <row r="98" spans="1:22" s="2" customFormat="1" ht="12.75">
      <c r="A98" s="76"/>
      <c r="B98" s="82"/>
      <c r="C98" s="82"/>
      <c r="D98" s="53" t="s">
        <v>67</v>
      </c>
      <c r="E98" s="77"/>
      <c r="G98" s="54">
        <v>3844</v>
      </c>
      <c r="H98" s="74"/>
      <c r="I98" s="54">
        <v>4010</v>
      </c>
      <c r="J98" s="74"/>
      <c r="K98" s="54">
        <v>4651</v>
      </c>
      <c r="L98" s="74"/>
      <c r="M98" s="35">
        <v>4661</v>
      </c>
      <c r="N98" s="75"/>
      <c r="O98" s="54">
        <v>5460</v>
      </c>
      <c r="P98" s="75"/>
      <c r="Q98" s="54">
        <v>5457</v>
      </c>
      <c r="R98" s="75"/>
      <c r="S98" s="54">
        <v>5686</v>
      </c>
      <c r="T98" s="75"/>
      <c r="U98" s="54">
        <v>5615</v>
      </c>
      <c r="V98" s="75"/>
    </row>
    <row r="99" spans="1:22" s="2" customFormat="1" ht="12.75">
      <c r="A99" s="76"/>
      <c r="B99" s="82"/>
      <c r="C99" s="82"/>
      <c r="D99" s="53" t="s">
        <v>145</v>
      </c>
      <c r="E99" s="77"/>
      <c r="G99" s="54">
        <v>178</v>
      </c>
      <c r="H99" s="74"/>
      <c r="I99" s="54">
        <v>177</v>
      </c>
      <c r="J99" s="74"/>
      <c r="K99" s="54">
        <v>193</v>
      </c>
      <c r="L99" s="74"/>
      <c r="M99" s="35">
        <v>189</v>
      </c>
      <c r="N99" s="75"/>
      <c r="O99" s="54">
        <v>203</v>
      </c>
      <c r="P99" s="75">
        <v>203</v>
      </c>
      <c r="Q99" s="54">
        <v>202</v>
      </c>
      <c r="R99" s="75">
        <v>202</v>
      </c>
      <c r="S99" s="54">
        <v>193</v>
      </c>
      <c r="T99" s="75">
        <v>193</v>
      </c>
      <c r="U99" s="54">
        <v>218</v>
      </c>
      <c r="V99" s="75">
        <v>218</v>
      </c>
    </row>
    <row r="100" spans="1:22" s="2" customFormat="1" ht="12.75">
      <c r="A100" s="76"/>
      <c r="B100" s="82"/>
      <c r="C100" s="82"/>
      <c r="D100" s="53" t="s">
        <v>68</v>
      </c>
      <c r="E100" s="77"/>
      <c r="G100" s="54">
        <v>720</v>
      </c>
      <c r="H100" s="74"/>
      <c r="I100" s="54">
        <v>695</v>
      </c>
      <c r="J100" s="74"/>
      <c r="K100" s="54">
        <v>501</v>
      </c>
      <c r="L100" s="74"/>
      <c r="M100" s="35">
        <v>134</v>
      </c>
      <c r="N100" s="75"/>
      <c r="O100" s="54">
        <v>36</v>
      </c>
      <c r="P100" s="75"/>
      <c r="Q100" s="54">
        <v>27</v>
      </c>
      <c r="R100" s="75"/>
      <c r="S100" s="54">
        <v>18</v>
      </c>
      <c r="T100" s="75"/>
      <c r="U100" s="54"/>
      <c r="V100" s="75"/>
    </row>
    <row r="101" spans="1:22" s="2" customFormat="1" ht="12.75">
      <c r="A101" s="76"/>
      <c r="B101" s="82"/>
      <c r="C101" s="82"/>
      <c r="D101" s="53" t="s">
        <v>69</v>
      </c>
      <c r="E101" s="77"/>
      <c r="G101" s="54">
        <v>544</v>
      </c>
      <c r="H101" s="74"/>
      <c r="I101" s="54">
        <v>581</v>
      </c>
      <c r="J101" s="74"/>
      <c r="K101" s="54">
        <v>361</v>
      </c>
      <c r="L101" s="74"/>
      <c r="M101" s="35">
        <v>282</v>
      </c>
      <c r="N101" s="75"/>
      <c r="O101" s="54">
        <v>290</v>
      </c>
      <c r="P101" s="75"/>
      <c r="Q101" s="54">
        <v>792</v>
      </c>
      <c r="R101" s="75"/>
      <c r="S101" s="54">
        <v>304</v>
      </c>
      <c r="T101" s="75"/>
      <c r="U101" s="54">
        <v>311</v>
      </c>
      <c r="V101" s="75"/>
    </row>
    <row r="102" spans="1:22" s="2" customFormat="1" ht="12.75">
      <c r="A102" s="76"/>
      <c r="B102" s="82"/>
      <c r="C102" s="82"/>
      <c r="D102" s="53" t="s">
        <v>113</v>
      </c>
      <c r="E102" s="77"/>
      <c r="G102" s="54">
        <v>413</v>
      </c>
      <c r="H102" s="74"/>
      <c r="I102" s="54">
        <v>609</v>
      </c>
      <c r="J102" s="74"/>
      <c r="K102" s="54">
        <v>664</v>
      </c>
      <c r="L102" s="74"/>
      <c r="M102" s="35">
        <v>629</v>
      </c>
      <c r="N102" s="75"/>
      <c r="O102" s="54">
        <v>647</v>
      </c>
      <c r="P102" s="75"/>
      <c r="Q102" s="54">
        <v>652</v>
      </c>
      <c r="R102" s="75"/>
      <c r="S102" s="54">
        <v>689</v>
      </c>
      <c r="T102" s="75"/>
      <c r="U102" s="54">
        <v>764</v>
      </c>
      <c r="V102" s="75"/>
    </row>
    <row r="103" spans="1:22" s="2" customFormat="1" ht="12.75">
      <c r="A103" s="76"/>
      <c r="B103" s="82"/>
      <c r="C103" s="82"/>
      <c r="D103" s="14" t="s">
        <v>43</v>
      </c>
      <c r="E103" s="77"/>
      <c r="G103" s="54">
        <v>402</v>
      </c>
      <c r="H103" s="74"/>
      <c r="I103" s="54">
        <v>739</v>
      </c>
      <c r="J103" s="74"/>
      <c r="K103" s="54">
        <v>430</v>
      </c>
      <c r="L103" s="74"/>
      <c r="M103" s="35">
        <v>272</v>
      </c>
      <c r="N103" s="75"/>
      <c r="O103" s="54">
        <v>374</v>
      </c>
      <c r="P103" s="75"/>
      <c r="Q103" s="54">
        <v>219</v>
      </c>
      <c r="R103" s="75"/>
      <c r="S103" s="54">
        <v>212</v>
      </c>
      <c r="T103" s="75"/>
      <c r="U103" s="54">
        <v>284</v>
      </c>
      <c r="V103" s="75"/>
    </row>
    <row r="104" spans="1:22" s="2" customFormat="1" ht="12.75">
      <c r="A104" s="76"/>
      <c r="B104" s="82"/>
      <c r="C104" s="82"/>
      <c r="D104" s="14" t="s">
        <v>62</v>
      </c>
      <c r="E104" s="77"/>
      <c r="G104" s="54"/>
      <c r="H104" s="74"/>
      <c r="I104" s="54"/>
      <c r="J104" s="74"/>
      <c r="K104" s="54"/>
      <c r="L104" s="74"/>
      <c r="M104" s="35"/>
      <c r="N104" s="75"/>
      <c r="O104" s="54"/>
      <c r="P104" s="75"/>
      <c r="Q104" s="54">
        <v>3</v>
      </c>
      <c r="R104" s="75">
        <v>3</v>
      </c>
      <c r="S104" s="54">
        <v>1</v>
      </c>
      <c r="T104" s="75">
        <v>1</v>
      </c>
      <c r="U104" s="54">
        <v>7</v>
      </c>
      <c r="V104" s="75">
        <v>7</v>
      </c>
    </row>
    <row r="105" spans="1:22" s="2" customFormat="1" ht="12.75">
      <c r="A105" s="76"/>
      <c r="B105" s="82"/>
      <c r="C105" s="82"/>
      <c r="D105" s="53" t="s">
        <v>70</v>
      </c>
      <c r="E105" s="77"/>
      <c r="G105" s="54">
        <v>5648</v>
      </c>
      <c r="H105" s="74"/>
      <c r="I105" s="54">
        <v>7031</v>
      </c>
      <c r="J105" s="74"/>
      <c r="K105" s="54">
        <v>6466</v>
      </c>
      <c r="L105" s="74"/>
      <c r="M105" s="35">
        <v>6134</v>
      </c>
      <c r="N105" s="75"/>
      <c r="O105" s="54">
        <v>6011</v>
      </c>
      <c r="P105" s="75"/>
      <c r="Q105" s="54">
        <v>5</v>
      </c>
      <c r="R105" s="75"/>
      <c r="S105" s="54">
        <v>5</v>
      </c>
      <c r="T105" s="75"/>
      <c r="U105" s="54">
        <v>5</v>
      </c>
      <c r="V105" s="75"/>
    </row>
    <row r="106" spans="1:22" s="2" customFormat="1" ht="12.75">
      <c r="A106" s="76"/>
      <c r="B106" s="82"/>
      <c r="C106" s="82"/>
      <c r="D106" s="53" t="s">
        <v>71</v>
      </c>
      <c r="E106" s="77"/>
      <c r="G106" s="54">
        <v>6</v>
      </c>
      <c r="H106" s="74">
        <v>6</v>
      </c>
      <c r="I106" s="54">
        <v>6</v>
      </c>
      <c r="J106" s="74">
        <v>6</v>
      </c>
      <c r="K106" s="54">
        <v>6</v>
      </c>
      <c r="L106" s="74">
        <v>6</v>
      </c>
      <c r="M106" s="35">
        <v>6</v>
      </c>
      <c r="N106" s="75">
        <v>6</v>
      </c>
      <c r="O106" s="54">
        <v>6</v>
      </c>
      <c r="P106" s="75">
        <v>6</v>
      </c>
      <c r="Q106" s="54">
        <v>6</v>
      </c>
      <c r="R106" s="75">
        <v>6</v>
      </c>
      <c r="S106" s="54">
        <v>6</v>
      </c>
      <c r="T106" s="75">
        <v>6</v>
      </c>
      <c r="U106" s="54">
        <v>6</v>
      </c>
      <c r="V106" s="75">
        <v>6</v>
      </c>
    </row>
    <row r="107" spans="1:22" s="2" customFormat="1" ht="12.75">
      <c r="A107" s="76"/>
      <c r="B107" s="82"/>
      <c r="C107" s="82"/>
      <c r="D107" s="53" t="s">
        <v>72</v>
      </c>
      <c r="E107" s="77"/>
      <c r="G107" s="54"/>
      <c r="H107" s="74"/>
      <c r="I107" s="54"/>
      <c r="J107" s="74"/>
      <c r="K107" s="54"/>
      <c r="L107" s="74"/>
      <c r="M107" s="35"/>
      <c r="N107" s="75"/>
      <c r="O107" s="54"/>
      <c r="P107" s="75"/>
      <c r="Q107" s="54">
        <v>6180</v>
      </c>
      <c r="R107" s="116">
        <v>6180</v>
      </c>
      <c r="S107" s="54">
        <v>6350</v>
      </c>
      <c r="T107" s="116">
        <v>6350</v>
      </c>
      <c r="U107" s="54">
        <v>7011</v>
      </c>
      <c r="V107" s="116">
        <v>7011</v>
      </c>
    </row>
    <row r="108" spans="1:22" s="2" customFormat="1" ht="12.75">
      <c r="A108" s="76"/>
      <c r="B108" s="82"/>
      <c r="C108" s="82"/>
      <c r="D108" s="53" t="s">
        <v>74</v>
      </c>
      <c r="E108" s="77"/>
      <c r="G108" s="54"/>
      <c r="H108" s="74"/>
      <c r="I108" s="54"/>
      <c r="J108" s="74"/>
      <c r="K108" s="54"/>
      <c r="L108" s="74"/>
      <c r="M108" s="35"/>
      <c r="N108" s="75"/>
      <c r="O108" s="54"/>
      <c r="P108" s="75"/>
      <c r="Q108" s="54">
        <v>162</v>
      </c>
      <c r="R108" s="75"/>
      <c r="S108" s="54">
        <v>114</v>
      </c>
      <c r="T108" s="75"/>
      <c r="U108" s="54">
        <v>145</v>
      </c>
      <c r="V108" s="75"/>
    </row>
    <row r="109" spans="1:22" s="2" customFormat="1" ht="12.75">
      <c r="A109" s="76"/>
      <c r="B109" s="82"/>
      <c r="C109" s="82"/>
      <c r="D109" s="53" t="s">
        <v>73</v>
      </c>
      <c r="E109" s="77"/>
      <c r="G109" s="54"/>
      <c r="H109" s="74"/>
      <c r="I109" s="54"/>
      <c r="J109" s="74"/>
      <c r="K109" s="54"/>
      <c r="L109" s="74"/>
      <c r="M109" s="35"/>
      <c r="N109" s="75"/>
      <c r="O109" s="54"/>
      <c r="P109" s="75"/>
      <c r="Q109" s="54">
        <v>2346</v>
      </c>
      <c r="R109" s="116">
        <v>2346</v>
      </c>
      <c r="S109" s="54">
        <v>507</v>
      </c>
      <c r="T109" s="116">
        <v>507</v>
      </c>
      <c r="U109" s="54">
        <v>155</v>
      </c>
      <c r="V109" s="116">
        <v>155</v>
      </c>
    </row>
    <row r="110" spans="1:22" s="2" customFormat="1" ht="12.75">
      <c r="A110" s="87"/>
      <c r="B110" s="135"/>
      <c r="C110" s="135"/>
      <c r="D110" s="88" t="s">
        <v>146</v>
      </c>
      <c r="E110" s="89"/>
      <c r="F110" s="91"/>
      <c r="G110" s="101"/>
      <c r="H110" s="102"/>
      <c r="I110" s="101"/>
      <c r="J110" s="102"/>
      <c r="K110" s="101"/>
      <c r="L110" s="102"/>
      <c r="M110" s="36">
        <v>2272</v>
      </c>
      <c r="N110" s="90"/>
      <c r="O110" s="101">
        <v>5242</v>
      </c>
      <c r="P110" s="90"/>
      <c r="Q110" s="101">
        <v>5238</v>
      </c>
      <c r="R110" s="90"/>
      <c r="S110" s="101">
        <v>5314</v>
      </c>
      <c r="T110" s="90"/>
      <c r="U110" s="101">
        <v>5383</v>
      </c>
      <c r="V110" s="90"/>
    </row>
    <row r="111" spans="1:22" s="2" customFormat="1" ht="12.75">
      <c r="A111" s="42" t="s">
        <v>127</v>
      </c>
      <c r="B111" s="43"/>
      <c r="C111" s="43"/>
      <c r="D111" s="43"/>
      <c r="E111" s="44"/>
      <c r="F111" s="47"/>
      <c r="G111" s="51">
        <f>SUM(G112:G120)</f>
        <v>1306</v>
      </c>
      <c r="H111" s="51">
        <f aca="true" t="shared" si="14" ref="H111:V111">SUM(H112:H120)</f>
        <v>44</v>
      </c>
      <c r="I111" s="51">
        <f t="shared" si="14"/>
        <v>513</v>
      </c>
      <c r="J111" s="51">
        <f t="shared" si="14"/>
        <v>104</v>
      </c>
      <c r="K111" s="51">
        <f t="shared" si="14"/>
        <v>1248</v>
      </c>
      <c r="L111" s="51">
        <f t="shared" si="14"/>
        <v>239</v>
      </c>
      <c r="M111" s="51">
        <f t="shared" si="14"/>
        <v>879</v>
      </c>
      <c r="N111" s="51">
        <f t="shared" si="14"/>
        <v>166</v>
      </c>
      <c r="O111" s="51">
        <f t="shared" si="14"/>
        <v>2560</v>
      </c>
      <c r="P111" s="51">
        <f t="shared" si="14"/>
        <v>1789</v>
      </c>
      <c r="Q111" s="51">
        <f t="shared" si="14"/>
        <v>1801</v>
      </c>
      <c r="R111" s="51">
        <f t="shared" si="14"/>
        <v>1134</v>
      </c>
      <c r="S111" s="51">
        <f t="shared" si="14"/>
        <v>1907</v>
      </c>
      <c r="T111" s="51">
        <f t="shared" si="14"/>
        <v>1693</v>
      </c>
      <c r="U111" s="51">
        <f t="shared" si="14"/>
        <v>827</v>
      </c>
      <c r="V111" s="51">
        <f t="shared" si="14"/>
        <v>407</v>
      </c>
    </row>
    <row r="112" spans="1:22" s="2" customFormat="1" ht="12.75">
      <c r="A112" s="76"/>
      <c r="B112" s="53" t="s">
        <v>42</v>
      </c>
      <c r="C112" s="53"/>
      <c r="E112" s="77"/>
      <c r="G112" s="55"/>
      <c r="H112" s="67"/>
      <c r="I112" s="55"/>
      <c r="J112" s="67"/>
      <c r="K112" s="55"/>
      <c r="L112" s="67"/>
      <c r="M112" s="35"/>
      <c r="N112" s="75"/>
      <c r="O112" s="55">
        <v>207</v>
      </c>
      <c r="P112" s="116"/>
      <c r="Q112" s="55">
        <v>207</v>
      </c>
      <c r="R112" s="116"/>
      <c r="S112" s="55"/>
      <c r="T112" s="116"/>
      <c r="U112" s="55"/>
      <c r="V112" s="116"/>
    </row>
    <row r="113" spans="1:22" s="2" customFormat="1" ht="12.75">
      <c r="A113" s="76"/>
      <c r="B113" s="14" t="s">
        <v>32</v>
      </c>
      <c r="C113" s="53"/>
      <c r="E113" s="77"/>
      <c r="G113" s="35">
        <f>105+33</f>
        <v>138</v>
      </c>
      <c r="H113" s="28"/>
      <c r="I113" s="35">
        <f>18+64</f>
        <v>82</v>
      </c>
      <c r="J113" s="28"/>
      <c r="K113" s="35">
        <f>153+79</f>
        <v>232</v>
      </c>
      <c r="L113" s="28"/>
      <c r="M113" s="35">
        <f>546+56</f>
        <v>602</v>
      </c>
      <c r="N113" s="31"/>
      <c r="O113" s="35">
        <f>508+56</f>
        <v>564</v>
      </c>
      <c r="P113" s="31"/>
      <c r="Q113" s="35">
        <f>155+28</f>
        <v>183</v>
      </c>
      <c r="R113" s="31"/>
      <c r="S113" s="35">
        <v>163</v>
      </c>
      <c r="T113" s="31"/>
      <c r="U113" s="35">
        <v>283</v>
      </c>
      <c r="V113" s="31"/>
    </row>
    <row r="114" spans="1:22" s="2" customFormat="1" ht="12.75">
      <c r="A114" s="76"/>
      <c r="B114" s="14" t="s">
        <v>62</v>
      </c>
      <c r="C114" s="53"/>
      <c r="E114" s="77"/>
      <c r="G114" s="35">
        <v>44</v>
      </c>
      <c r="H114" s="28">
        <v>44</v>
      </c>
      <c r="I114" s="35">
        <v>82</v>
      </c>
      <c r="J114" s="28">
        <v>82</v>
      </c>
      <c r="K114" s="35">
        <v>172</v>
      </c>
      <c r="L114" s="28">
        <v>172</v>
      </c>
      <c r="M114" s="35">
        <v>166</v>
      </c>
      <c r="N114" s="31">
        <v>166</v>
      </c>
      <c r="O114" s="35">
        <f>77</f>
        <v>77</v>
      </c>
      <c r="P114" s="31">
        <f>77</f>
        <v>77</v>
      </c>
      <c r="Q114" s="35">
        <f>36+110</f>
        <v>146</v>
      </c>
      <c r="R114" s="31">
        <f>36+110</f>
        <v>146</v>
      </c>
      <c r="S114" s="35">
        <v>134</v>
      </c>
      <c r="T114" s="31">
        <v>134</v>
      </c>
      <c r="U114" s="35">
        <v>326</v>
      </c>
      <c r="V114" s="31">
        <v>326</v>
      </c>
    </row>
    <row r="115" spans="1:22" s="2" customFormat="1" ht="12.75">
      <c r="A115" s="76"/>
      <c r="B115" s="53" t="s">
        <v>56</v>
      </c>
      <c r="C115" s="53"/>
      <c r="E115" s="77"/>
      <c r="G115" s="35"/>
      <c r="H115" s="28"/>
      <c r="I115" s="35">
        <v>22</v>
      </c>
      <c r="J115" s="28">
        <v>22</v>
      </c>
      <c r="K115" s="35">
        <v>67</v>
      </c>
      <c r="L115" s="28">
        <v>67</v>
      </c>
      <c r="M115" s="35"/>
      <c r="N115" s="31"/>
      <c r="O115" s="35">
        <f>303+1292</f>
        <v>1595</v>
      </c>
      <c r="P115" s="124">
        <f>303+1292</f>
        <v>1595</v>
      </c>
      <c r="Q115" s="35">
        <v>988</v>
      </c>
      <c r="R115" s="124">
        <v>988</v>
      </c>
      <c r="S115" s="35">
        <v>1559</v>
      </c>
      <c r="T115" s="124">
        <v>1559</v>
      </c>
      <c r="U115" s="35"/>
      <c r="V115" s="124"/>
    </row>
    <row r="116" spans="1:22" s="2" customFormat="1" ht="12.75">
      <c r="A116" s="76"/>
      <c r="B116" s="52" t="s">
        <v>27</v>
      </c>
      <c r="C116" s="53"/>
      <c r="E116" s="77"/>
      <c r="G116" s="35"/>
      <c r="H116" s="28"/>
      <c r="I116" s="35"/>
      <c r="J116" s="28"/>
      <c r="K116" s="35"/>
      <c r="L116" s="28"/>
      <c r="M116" s="35"/>
      <c r="N116" s="31"/>
      <c r="O116" s="35"/>
      <c r="P116" s="124"/>
      <c r="Q116" s="35">
        <v>32</v>
      </c>
      <c r="R116" s="124"/>
      <c r="S116" s="35">
        <v>51</v>
      </c>
      <c r="T116" s="124"/>
      <c r="U116" s="35">
        <v>29</v>
      </c>
      <c r="V116" s="124"/>
    </row>
    <row r="117" spans="1:22" s="2" customFormat="1" ht="12.75">
      <c r="A117" s="76"/>
      <c r="B117" s="53" t="s">
        <v>45</v>
      </c>
      <c r="C117" s="53"/>
      <c r="E117" s="77"/>
      <c r="G117" s="35">
        <v>2</v>
      </c>
      <c r="H117" s="28"/>
      <c r="I117" s="35">
        <v>2</v>
      </c>
      <c r="J117" s="28"/>
      <c r="K117" s="35">
        <v>2</v>
      </c>
      <c r="L117" s="28"/>
      <c r="M117" s="35"/>
      <c r="N117" s="31"/>
      <c r="O117" s="35"/>
      <c r="P117" s="31"/>
      <c r="Q117" s="35"/>
      <c r="R117" s="31"/>
      <c r="S117" s="35"/>
      <c r="T117" s="31"/>
      <c r="U117" s="35"/>
      <c r="V117" s="31"/>
    </row>
    <row r="118" spans="1:22" s="2" customFormat="1" ht="12.75">
      <c r="A118" s="76"/>
      <c r="B118" s="14" t="s">
        <v>112</v>
      </c>
      <c r="C118" s="53"/>
      <c r="E118" s="77"/>
      <c r="G118" s="35"/>
      <c r="H118" s="28"/>
      <c r="I118" s="35"/>
      <c r="J118" s="28"/>
      <c r="K118" s="35"/>
      <c r="L118" s="28"/>
      <c r="M118" s="35"/>
      <c r="N118" s="31"/>
      <c r="O118" s="35"/>
      <c r="P118" s="31"/>
      <c r="Q118" s="35"/>
      <c r="R118" s="31"/>
      <c r="S118" s="35"/>
      <c r="T118" s="31"/>
      <c r="U118" s="35">
        <v>81</v>
      </c>
      <c r="V118" s="31">
        <v>81</v>
      </c>
    </row>
    <row r="119" spans="1:22" s="2" customFormat="1" ht="12.75">
      <c r="A119" s="76"/>
      <c r="B119" s="53" t="s">
        <v>20</v>
      </c>
      <c r="C119" s="53"/>
      <c r="D119" s="53"/>
      <c r="E119" s="77"/>
      <c r="G119" s="35"/>
      <c r="H119" s="28"/>
      <c r="I119" s="35">
        <v>56</v>
      </c>
      <c r="J119" s="28"/>
      <c r="K119" s="35"/>
      <c r="L119" s="28"/>
      <c r="M119" s="35">
        <v>111</v>
      </c>
      <c r="N119" s="31"/>
      <c r="O119" s="35">
        <v>117</v>
      </c>
      <c r="P119" s="124">
        <v>117</v>
      </c>
      <c r="Q119" s="35"/>
      <c r="R119" s="124"/>
      <c r="S119" s="35"/>
      <c r="T119" s="124"/>
      <c r="U119" s="35">
        <v>108</v>
      </c>
      <c r="V119" s="124"/>
    </row>
    <row r="120" spans="1:22" s="2" customFormat="1" ht="12.75">
      <c r="A120" s="87"/>
      <c r="B120" s="88" t="s">
        <v>79</v>
      </c>
      <c r="C120" s="88"/>
      <c r="D120" s="91"/>
      <c r="E120" s="89"/>
      <c r="F120" s="91"/>
      <c r="G120" s="36">
        <v>1122</v>
      </c>
      <c r="H120" s="148"/>
      <c r="I120" s="36">
        <v>269</v>
      </c>
      <c r="J120" s="148"/>
      <c r="K120" s="36">
        <v>775</v>
      </c>
      <c r="L120" s="148"/>
      <c r="M120" s="36"/>
      <c r="N120" s="32"/>
      <c r="O120" s="36"/>
      <c r="P120" s="162"/>
      <c r="Q120" s="36">
        <v>245</v>
      </c>
      <c r="R120" s="162"/>
      <c r="S120" s="36"/>
      <c r="T120" s="162"/>
      <c r="U120" s="36"/>
      <c r="V120" s="162"/>
    </row>
    <row r="121" spans="1:22" s="2" customFormat="1" ht="12.75">
      <c r="A121" s="137" t="s">
        <v>129</v>
      </c>
      <c r="B121" s="132"/>
      <c r="C121" s="132"/>
      <c r="D121" s="132"/>
      <c r="E121" s="133"/>
      <c r="F121" s="134"/>
      <c r="G121" s="136">
        <f aca="true" t="shared" si="15" ref="G121:V121">+G122+G125+G136+G149</f>
        <v>25153</v>
      </c>
      <c r="H121" s="136">
        <f t="shared" si="15"/>
        <v>3773</v>
      </c>
      <c r="I121" s="136">
        <f t="shared" si="15"/>
        <v>28104</v>
      </c>
      <c r="J121" s="136">
        <f t="shared" si="15"/>
        <v>4562</v>
      </c>
      <c r="K121" s="136">
        <f t="shared" si="15"/>
        <v>26350</v>
      </c>
      <c r="L121" s="136">
        <f t="shared" si="15"/>
        <v>2211</v>
      </c>
      <c r="M121" s="136">
        <f t="shared" si="15"/>
        <v>32803</v>
      </c>
      <c r="N121" s="136">
        <f t="shared" si="15"/>
        <v>8678</v>
      </c>
      <c r="O121" s="136">
        <f t="shared" si="15"/>
        <v>37013</v>
      </c>
      <c r="P121" s="136">
        <f t="shared" si="15"/>
        <v>7241</v>
      </c>
      <c r="Q121" s="136">
        <f t="shared" si="15"/>
        <v>35943</v>
      </c>
      <c r="R121" s="136">
        <f t="shared" si="15"/>
        <v>5553</v>
      </c>
      <c r="S121" s="136">
        <f t="shared" si="15"/>
        <v>31903</v>
      </c>
      <c r="T121" s="136">
        <f t="shared" si="15"/>
        <v>6688</v>
      </c>
      <c r="U121" s="136">
        <f t="shared" si="15"/>
        <v>37919</v>
      </c>
      <c r="V121" s="136">
        <f t="shared" si="15"/>
        <v>10431</v>
      </c>
    </row>
    <row r="122" spans="1:22" s="167" customFormat="1" ht="12.75">
      <c r="A122" s="145"/>
      <c r="B122" s="147"/>
      <c r="C122" s="147" t="s">
        <v>130</v>
      </c>
      <c r="E122" s="168"/>
      <c r="G122" s="93">
        <f>SUM(G123:G124)</f>
        <v>0</v>
      </c>
      <c r="H122" s="93">
        <f aca="true" t="shared" si="16" ref="H122:V122">SUM(H123:H124)</f>
        <v>0</v>
      </c>
      <c r="I122" s="93">
        <f t="shared" si="16"/>
        <v>0</v>
      </c>
      <c r="J122" s="93">
        <f t="shared" si="16"/>
        <v>0</v>
      </c>
      <c r="K122" s="93">
        <f t="shared" si="16"/>
        <v>0</v>
      </c>
      <c r="L122" s="93">
        <f t="shared" si="16"/>
        <v>0</v>
      </c>
      <c r="M122" s="93">
        <f t="shared" si="16"/>
        <v>0</v>
      </c>
      <c r="N122" s="93">
        <f t="shared" si="16"/>
        <v>0</v>
      </c>
      <c r="O122" s="93">
        <f t="shared" si="16"/>
        <v>0</v>
      </c>
      <c r="P122" s="93">
        <f t="shared" si="16"/>
        <v>0</v>
      </c>
      <c r="Q122" s="93">
        <f t="shared" si="16"/>
        <v>0</v>
      </c>
      <c r="R122" s="93">
        <f t="shared" si="16"/>
        <v>0</v>
      </c>
      <c r="S122" s="93">
        <f t="shared" si="16"/>
        <v>242</v>
      </c>
      <c r="T122" s="93">
        <f t="shared" si="16"/>
        <v>242</v>
      </c>
      <c r="U122" s="93">
        <f t="shared" si="16"/>
        <v>225</v>
      </c>
      <c r="V122" s="93">
        <f t="shared" si="16"/>
        <v>225</v>
      </c>
    </row>
    <row r="123" spans="1:22" s="2" customFormat="1" ht="12.75">
      <c r="A123" s="76"/>
      <c r="B123" s="53"/>
      <c r="C123" s="147"/>
      <c r="D123" s="53" t="s">
        <v>80</v>
      </c>
      <c r="E123" s="77"/>
      <c r="G123" s="55"/>
      <c r="H123" s="67"/>
      <c r="I123" s="55"/>
      <c r="J123" s="67"/>
      <c r="K123" s="74"/>
      <c r="L123" s="74"/>
      <c r="M123" s="28"/>
      <c r="N123" s="75"/>
      <c r="O123" s="74"/>
      <c r="P123" s="116"/>
      <c r="Q123" s="54"/>
      <c r="R123" s="116"/>
      <c r="S123" s="74">
        <v>35</v>
      </c>
      <c r="T123" s="116">
        <v>35</v>
      </c>
      <c r="U123" s="74">
        <v>18</v>
      </c>
      <c r="V123" s="116">
        <v>18</v>
      </c>
    </row>
    <row r="124" spans="1:22" s="2" customFormat="1" ht="12.75">
      <c r="A124" s="76"/>
      <c r="B124" s="53"/>
      <c r="C124" s="147"/>
      <c r="D124" s="53" t="s">
        <v>63</v>
      </c>
      <c r="E124" s="77"/>
      <c r="G124" s="55"/>
      <c r="H124" s="67"/>
      <c r="I124" s="55"/>
      <c r="J124" s="67"/>
      <c r="K124" s="74"/>
      <c r="L124" s="74"/>
      <c r="M124" s="28"/>
      <c r="N124" s="75"/>
      <c r="O124" s="74"/>
      <c r="P124" s="116"/>
      <c r="Q124" s="54"/>
      <c r="R124" s="116"/>
      <c r="S124" s="74">
        <v>207</v>
      </c>
      <c r="T124" s="116">
        <v>207</v>
      </c>
      <c r="U124" s="74">
        <v>207</v>
      </c>
      <c r="V124" s="116">
        <v>207</v>
      </c>
    </row>
    <row r="125" spans="1:22" s="2" customFormat="1" ht="12.75">
      <c r="A125" s="76"/>
      <c r="B125" s="82" t="s">
        <v>131</v>
      </c>
      <c r="C125" s="82"/>
      <c r="D125" s="53"/>
      <c r="E125" s="77"/>
      <c r="G125" s="93">
        <f aca="true" t="shared" si="17" ref="G125:V125">SUM(G126:G135)</f>
        <v>7015</v>
      </c>
      <c r="H125" s="93">
        <f t="shared" si="17"/>
        <v>0</v>
      </c>
      <c r="I125" s="93">
        <f t="shared" si="17"/>
        <v>7386</v>
      </c>
      <c r="J125" s="93">
        <f t="shared" si="17"/>
        <v>0</v>
      </c>
      <c r="K125" s="93">
        <f t="shared" si="17"/>
        <v>7765</v>
      </c>
      <c r="L125" s="93">
        <f t="shared" si="17"/>
        <v>0</v>
      </c>
      <c r="M125" s="93">
        <f t="shared" si="17"/>
        <v>8212</v>
      </c>
      <c r="N125" s="93">
        <f t="shared" si="17"/>
        <v>0</v>
      </c>
      <c r="O125" s="93">
        <f t="shared" si="17"/>
        <v>8469</v>
      </c>
      <c r="P125" s="93">
        <f t="shared" si="17"/>
        <v>193</v>
      </c>
      <c r="Q125" s="93">
        <f t="shared" si="17"/>
        <v>8515</v>
      </c>
      <c r="R125" s="93">
        <f t="shared" si="17"/>
        <v>36</v>
      </c>
      <c r="S125" s="93">
        <f t="shared" si="17"/>
        <v>1103</v>
      </c>
      <c r="T125" s="93">
        <f t="shared" si="17"/>
        <v>55</v>
      </c>
      <c r="U125" s="93">
        <f t="shared" si="17"/>
        <v>875</v>
      </c>
      <c r="V125" s="93">
        <f t="shared" si="17"/>
        <v>24</v>
      </c>
    </row>
    <row r="126" spans="1:22" s="2" customFormat="1" ht="12.75">
      <c r="A126" s="76"/>
      <c r="B126" s="53"/>
      <c r="C126" s="53"/>
      <c r="D126" s="8" t="s">
        <v>75</v>
      </c>
      <c r="E126" s="77"/>
      <c r="G126" s="37">
        <v>2713</v>
      </c>
      <c r="H126" s="63"/>
      <c r="I126" s="37">
        <v>3258</v>
      </c>
      <c r="J126" s="63"/>
      <c r="K126" s="37">
        <v>3206</v>
      </c>
      <c r="L126" s="63"/>
      <c r="M126" s="35">
        <v>2763</v>
      </c>
      <c r="N126" s="67"/>
      <c r="O126" s="37">
        <v>2868</v>
      </c>
      <c r="P126" s="67"/>
      <c r="Q126" s="37">
        <v>3458</v>
      </c>
      <c r="R126" s="67"/>
      <c r="S126" s="37"/>
      <c r="T126" s="67"/>
      <c r="U126" s="37"/>
      <c r="V126" s="67"/>
    </row>
    <row r="127" spans="1:22" s="2" customFormat="1" ht="12.75">
      <c r="A127" s="76"/>
      <c r="B127" s="53"/>
      <c r="C127" s="53"/>
      <c r="D127" s="8" t="s">
        <v>76</v>
      </c>
      <c r="E127" s="77"/>
      <c r="G127" s="37">
        <v>2295</v>
      </c>
      <c r="H127" s="63"/>
      <c r="I127" s="37">
        <v>1644</v>
      </c>
      <c r="J127" s="63"/>
      <c r="K127" s="37">
        <v>1647</v>
      </c>
      <c r="L127" s="63"/>
      <c r="M127" s="35">
        <v>1455</v>
      </c>
      <c r="N127" s="67"/>
      <c r="O127" s="37">
        <v>1241</v>
      </c>
      <c r="P127" s="67"/>
      <c r="Q127" s="37">
        <v>974</v>
      </c>
      <c r="R127" s="67"/>
      <c r="S127" s="37"/>
      <c r="T127" s="67"/>
      <c r="U127" s="37"/>
      <c r="V127" s="67"/>
    </row>
    <row r="128" spans="1:22" s="2" customFormat="1" ht="12.75">
      <c r="A128" s="76"/>
      <c r="B128" s="53"/>
      <c r="C128" s="53"/>
      <c r="D128" s="8" t="s">
        <v>77</v>
      </c>
      <c r="E128" s="77"/>
      <c r="G128" s="37">
        <v>13</v>
      </c>
      <c r="H128" s="63"/>
      <c r="I128" s="37">
        <v>573</v>
      </c>
      <c r="J128" s="63"/>
      <c r="K128" s="37">
        <v>573</v>
      </c>
      <c r="L128" s="63"/>
      <c r="M128" s="35">
        <v>688</v>
      </c>
      <c r="N128" s="67"/>
      <c r="O128" s="37">
        <v>989</v>
      </c>
      <c r="P128" s="67"/>
      <c r="Q128" s="37">
        <v>1104</v>
      </c>
      <c r="R128" s="67"/>
      <c r="S128" s="37">
        <v>1027</v>
      </c>
      <c r="T128" s="67"/>
      <c r="U128" s="37">
        <v>822</v>
      </c>
      <c r="V128" s="67"/>
    </row>
    <row r="129" spans="1:22" s="2" customFormat="1" ht="12.75">
      <c r="A129" s="76"/>
      <c r="B129" s="53"/>
      <c r="C129" s="53"/>
      <c r="D129" s="52" t="s">
        <v>78</v>
      </c>
      <c r="E129" s="77"/>
      <c r="G129" s="54">
        <v>1994</v>
      </c>
      <c r="H129" s="74"/>
      <c r="I129" s="54">
        <v>1911</v>
      </c>
      <c r="J129" s="74"/>
      <c r="K129" s="54">
        <v>2339</v>
      </c>
      <c r="L129" s="74"/>
      <c r="M129" s="35">
        <v>3306</v>
      </c>
      <c r="N129" s="67"/>
      <c r="O129" s="54">
        <v>3149</v>
      </c>
      <c r="P129" s="67"/>
      <c r="Q129" s="54">
        <v>2942</v>
      </c>
      <c r="R129" s="67"/>
      <c r="S129" s="54"/>
      <c r="T129" s="67"/>
      <c r="U129" s="54"/>
      <c r="V129" s="67"/>
    </row>
    <row r="130" spans="1:22" s="2" customFormat="1" ht="12.75">
      <c r="A130" s="76"/>
      <c r="B130" s="53"/>
      <c r="C130" s="53"/>
      <c r="D130" s="53" t="s">
        <v>79</v>
      </c>
      <c r="E130" s="77"/>
      <c r="G130" s="54"/>
      <c r="H130" s="74"/>
      <c r="I130" s="54"/>
      <c r="J130" s="74"/>
      <c r="K130" s="54"/>
      <c r="L130" s="74"/>
      <c r="M130" s="35"/>
      <c r="N130" s="67"/>
      <c r="O130" s="54">
        <v>29</v>
      </c>
      <c r="P130" s="67"/>
      <c r="Q130" s="54">
        <v>1</v>
      </c>
      <c r="R130" s="67"/>
      <c r="S130" s="54"/>
      <c r="T130" s="67"/>
      <c r="U130" s="54"/>
      <c r="V130" s="67"/>
    </row>
    <row r="131" spans="1:22" s="2" customFormat="1" ht="12.75">
      <c r="A131" s="76"/>
      <c r="B131" s="53"/>
      <c r="C131" s="53"/>
      <c r="D131" s="53" t="s">
        <v>56</v>
      </c>
      <c r="E131" s="77"/>
      <c r="G131" s="54"/>
      <c r="H131" s="74"/>
      <c r="I131" s="54"/>
      <c r="J131" s="74"/>
      <c r="K131" s="54"/>
      <c r="L131" s="74"/>
      <c r="M131" s="35"/>
      <c r="N131" s="67"/>
      <c r="O131" s="54"/>
      <c r="P131" s="67"/>
      <c r="Q131" s="54">
        <v>5</v>
      </c>
      <c r="R131" s="67">
        <v>5</v>
      </c>
      <c r="S131" s="54">
        <v>5</v>
      </c>
      <c r="T131" s="67">
        <v>5</v>
      </c>
      <c r="U131" s="54">
        <v>6</v>
      </c>
      <c r="V131" s="67">
        <v>6</v>
      </c>
    </row>
    <row r="132" spans="1:22" s="2" customFormat="1" ht="12.75">
      <c r="A132" s="76"/>
      <c r="B132" s="53"/>
      <c r="C132" s="53"/>
      <c r="D132" s="53" t="s">
        <v>80</v>
      </c>
      <c r="E132" s="77"/>
      <c r="G132" s="54"/>
      <c r="H132" s="74"/>
      <c r="I132" s="54"/>
      <c r="J132" s="74"/>
      <c r="K132" s="54"/>
      <c r="L132" s="74"/>
      <c r="M132" s="35"/>
      <c r="N132" s="67"/>
      <c r="O132" s="54"/>
      <c r="P132" s="67"/>
      <c r="Q132" s="54">
        <v>18</v>
      </c>
      <c r="R132" s="67">
        <v>18</v>
      </c>
      <c r="S132" s="54">
        <v>21</v>
      </c>
      <c r="T132" s="67"/>
      <c r="U132" s="54"/>
      <c r="V132" s="67"/>
    </row>
    <row r="133" spans="1:22" s="2" customFormat="1" ht="12.75">
      <c r="A133" s="76"/>
      <c r="B133" s="53"/>
      <c r="C133" s="53"/>
      <c r="D133" s="53" t="s">
        <v>33</v>
      </c>
      <c r="E133" s="77"/>
      <c r="G133" s="54"/>
      <c r="H133" s="74"/>
      <c r="I133" s="54"/>
      <c r="J133" s="74"/>
      <c r="K133" s="54"/>
      <c r="L133" s="74"/>
      <c r="M133" s="35"/>
      <c r="N133" s="67"/>
      <c r="O133" s="54">
        <v>38</v>
      </c>
      <c r="P133" s="67">
        <v>38</v>
      </c>
      <c r="Q133" s="54">
        <v>13</v>
      </c>
      <c r="R133" s="67">
        <v>13</v>
      </c>
      <c r="S133" s="54">
        <v>49</v>
      </c>
      <c r="T133" s="67">
        <v>49</v>
      </c>
      <c r="U133" s="54"/>
      <c r="V133" s="67"/>
    </row>
    <row r="134" spans="1:22" s="2" customFormat="1" ht="12.75">
      <c r="A134" s="76"/>
      <c r="B134" s="53"/>
      <c r="C134" s="53"/>
      <c r="D134" s="53" t="s">
        <v>82</v>
      </c>
      <c r="E134" s="77"/>
      <c r="G134" s="54"/>
      <c r="H134" s="74"/>
      <c r="I134" s="54"/>
      <c r="J134" s="74"/>
      <c r="K134" s="54"/>
      <c r="L134" s="74"/>
      <c r="M134" s="35"/>
      <c r="N134" s="67"/>
      <c r="O134" s="54"/>
      <c r="P134" s="67"/>
      <c r="Q134" s="54"/>
      <c r="R134" s="67"/>
      <c r="S134" s="54"/>
      <c r="T134" s="67"/>
      <c r="U134" s="54">
        <v>29</v>
      </c>
      <c r="V134" s="67"/>
    </row>
    <row r="135" spans="1:22" s="2" customFormat="1" ht="12.75">
      <c r="A135" s="76"/>
      <c r="B135" s="53"/>
      <c r="C135" s="53"/>
      <c r="D135" s="8" t="s">
        <v>24</v>
      </c>
      <c r="E135" s="77"/>
      <c r="G135" s="35"/>
      <c r="H135" s="28"/>
      <c r="I135" s="35"/>
      <c r="J135" s="28"/>
      <c r="K135" s="35"/>
      <c r="L135" s="28"/>
      <c r="M135" s="35"/>
      <c r="N135" s="31"/>
      <c r="O135" s="35">
        <v>155</v>
      </c>
      <c r="P135" s="124">
        <v>155</v>
      </c>
      <c r="Q135" s="35"/>
      <c r="R135" s="124"/>
      <c r="S135" s="35">
        <v>1</v>
      </c>
      <c r="T135" s="124">
        <v>1</v>
      </c>
      <c r="U135" s="35">
        <v>18</v>
      </c>
      <c r="V135" s="124">
        <v>18</v>
      </c>
    </row>
    <row r="136" spans="1:22" s="2" customFormat="1" ht="12.75">
      <c r="A136" s="76"/>
      <c r="B136" s="82" t="s">
        <v>132</v>
      </c>
      <c r="C136" s="82"/>
      <c r="D136" s="53"/>
      <c r="E136" s="77"/>
      <c r="G136" s="93">
        <f aca="true" t="shared" si="18" ref="G136:T136">SUM(G137:G148)</f>
        <v>4611</v>
      </c>
      <c r="H136" s="93">
        <f t="shared" si="18"/>
        <v>2113</v>
      </c>
      <c r="I136" s="93">
        <f t="shared" si="18"/>
        <v>5517</v>
      </c>
      <c r="J136" s="93">
        <f t="shared" si="18"/>
        <v>3011</v>
      </c>
      <c r="K136" s="93">
        <f t="shared" si="18"/>
        <v>4359</v>
      </c>
      <c r="L136" s="93">
        <f t="shared" si="18"/>
        <v>1495</v>
      </c>
      <c r="M136" s="93">
        <f t="shared" si="18"/>
        <v>10520</v>
      </c>
      <c r="N136" s="93">
        <f t="shared" si="18"/>
        <v>7547</v>
      </c>
      <c r="O136" s="93">
        <f t="shared" si="18"/>
        <v>10851</v>
      </c>
      <c r="P136" s="93">
        <f t="shared" si="18"/>
        <v>5831</v>
      </c>
      <c r="Q136" s="93">
        <f t="shared" si="18"/>
        <v>9542</v>
      </c>
      <c r="R136" s="93">
        <f t="shared" si="18"/>
        <v>4155</v>
      </c>
      <c r="S136" s="93">
        <f t="shared" si="18"/>
        <v>11338</v>
      </c>
      <c r="T136" s="93">
        <f t="shared" si="18"/>
        <v>5135</v>
      </c>
      <c r="U136" s="93">
        <f>SUM(U137:U148)</f>
        <v>15091</v>
      </c>
      <c r="V136" s="93">
        <f>SUM(V137:V148)</f>
        <v>8612</v>
      </c>
    </row>
    <row r="137" spans="1:22" s="2" customFormat="1" ht="12.75">
      <c r="A137" s="76"/>
      <c r="B137" s="53"/>
      <c r="C137" s="53"/>
      <c r="D137" s="8" t="s">
        <v>24</v>
      </c>
      <c r="E137" s="77"/>
      <c r="G137" s="54">
        <v>24</v>
      </c>
      <c r="H137" s="74">
        <v>24</v>
      </c>
      <c r="I137" s="54">
        <v>17</v>
      </c>
      <c r="J137" s="74">
        <v>17</v>
      </c>
      <c r="K137" s="54">
        <f>31+46</f>
        <v>77</v>
      </c>
      <c r="L137" s="74">
        <f>31+46</f>
        <v>77</v>
      </c>
      <c r="M137" s="35">
        <v>2</v>
      </c>
      <c r="N137" s="67">
        <v>2</v>
      </c>
      <c r="O137" s="54">
        <v>5</v>
      </c>
      <c r="P137" s="55">
        <v>5</v>
      </c>
      <c r="Q137" s="54">
        <v>1018</v>
      </c>
      <c r="R137" s="55">
        <v>1018</v>
      </c>
      <c r="S137" s="54">
        <v>1011</v>
      </c>
      <c r="T137" s="55">
        <v>1011</v>
      </c>
      <c r="U137" s="54">
        <v>1436</v>
      </c>
      <c r="V137" s="55">
        <v>1436</v>
      </c>
    </row>
    <row r="138" spans="1:22" s="2" customFormat="1" ht="12.75">
      <c r="A138" s="76"/>
      <c r="B138" s="53"/>
      <c r="C138" s="53"/>
      <c r="D138" s="53" t="s">
        <v>31</v>
      </c>
      <c r="E138" s="77"/>
      <c r="G138" s="54">
        <f>781+97</f>
        <v>878</v>
      </c>
      <c r="H138" s="74"/>
      <c r="I138" s="54">
        <f>517+128</f>
        <v>645</v>
      </c>
      <c r="J138" s="74"/>
      <c r="K138" s="54">
        <f>460+148</f>
        <v>608</v>
      </c>
      <c r="L138" s="74"/>
      <c r="M138" s="35">
        <v>507</v>
      </c>
      <c r="N138" s="67"/>
      <c r="O138" s="54">
        <v>2083</v>
      </c>
      <c r="P138" s="67"/>
      <c r="Q138" s="54">
        <v>2066</v>
      </c>
      <c r="R138" s="67"/>
      <c r="S138" s="54">
        <v>2212</v>
      </c>
      <c r="T138" s="67"/>
      <c r="U138" s="54">
        <v>2521</v>
      </c>
      <c r="V138" s="67"/>
    </row>
    <row r="139" spans="1:24" s="2" customFormat="1" ht="12.75">
      <c r="A139" s="76"/>
      <c r="B139" s="53"/>
      <c r="C139" s="53"/>
      <c r="D139" s="53" t="s">
        <v>80</v>
      </c>
      <c r="E139" s="77"/>
      <c r="G139" s="54">
        <f>967+76+371+2</f>
        <v>1416</v>
      </c>
      <c r="H139" s="74">
        <f>967+76+371+2</f>
        <v>1416</v>
      </c>
      <c r="I139" s="54">
        <f>123+62+461</f>
        <v>646</v>
      </c>
      <c r="J139" s="74">
        <f>123+62+461</f>
        <v>646</v>
      </c>
      <c r="K139" s="54">
        <f>15+247+271</f>
        <v>533</v>
      </c>
      <c r="L139" s="74">
        <f>15+247+271</f>
        <v>533</v>
      </c>
      <c r="M139" s="35">
        <f>23+295+712+5268</f>
        <v>6298</v>
      </c>
      <c r="N139" s="67">
        <f>23+295+712+5268</f>
        <v>6298</v>
      </c>
      <c r="O139" s="54">
        <v>4903</v>
      </c>
      <c r="P139" s="55">
        <v>4903</v>
      </c>
      <c r="Q139" s="54">
        <v>2364</v>
      </c>
      <c r="R139" s="55">
        <v>2364</v>
      </c>
      <c r="S139" s="54">
        <v>3490</v>
      </c>
      <c r="T139" s="55">
        <v>3490</v>
      </c>
      <c r="U139" s="54">
        <v>2737</v>
      </c>
      <c r="V139" s="55">
        <v>2737</v>
      </c>
      <c r="X139" s="171"/>
    </row>
    <row r="140" spans="1:22" s="2" customFormat="1" ht="12.75">
      <c r="A140" s="76"/>
      <c r="B140" s="53"/>
      <c r="C140" s="53"/>
      <c r="D140" s="53" t="s">
        <v>63</v>
      </c>
      <c r="E140" s="77"/>
      <c r="G140" s="54">
        <f>23+648</f>
        <v>671</v>
      </c>
      <c r="H140" s="74">
        <f>23+648</f>
        <v>671</v>
      </c>
      <c r="I140" s="54">
        <f>310+968+356</f>
        <v>1634</v>
      </c>
      <c r="J140" s="74">
        <f>310+968+356</f>
        <v>1634</v>
      </c>
      <c r="K140" s="54">
        <v>65</v>
      </c>
      <c r="L140" s="74">
        <v>65</v>
      </c>
      <c r="M140" s="35">
        <v>389</v>
      </c>
      <c r="N140" s="67">
        <v>389</v>
      </c>
      <c r="O140" s="54">
        <v>258</v>
      </c>
      <c r="P140" s="55">
        <v>258</v>
      </c>
      <c r="Q140" s="54"/>
      <c r="R140" s="55"/>
      <c r="S140" s="54"/>
      <c r="T140" s="55"/>
      <c r="U140" s="54">
        <v>309</v>
      </c>
      <c r="V140" s="55">
        <v>309</v>
      </c>
    </row>
    <row r="141" spans="1:22" s="2" customFormat="1" ht="12.75">
      <c r="A141" s="76"/>
      <c r="B141" s="53"/>
      <c r="C141" s="53"/>
      <c r="D141" s="53" t="s">
        <v>33</v>
      </c>
      <c r="E141" s="77"/>
      <c r="G141" s="54"/>
      <c r="H141" s="74"/>
      <c r="I141" s="54">
        <v>664</v>
      </c>
      <c r="J141" s="74">
        <v>664</v>
      </c>
      <c r="K141" s="54">
        <v>820</v>
      </c>
      <c r="L141" s="74">
        <v>820</v>
      </c>
      <c r="M141" s="35">
        <v>668</v>
      </c>
      <c r="N141" s="67">
        <v>668</v>
      </c>
      <c r="O141" s="54">
        <v>665</v>
      </c>
      <c r="P141" s="55">
        <v>665</v>
      </c>
      <c r="Q141" s="54">
        <v>603</v>
      </c>
      <c r="R141" s="55">
        <v>603</v>
      </c>
      <c r="S141" s="54">
        <v>634</v>
      </c>
      <c r="T141" s="55">
        <v>634</v>
      </c>
      <c r="U141" s="54">
        <v>4127</v>
      </c>
      <c r="V141" s="55">
        <v>4127</v>
      </c>
    </row>
    <row r="142" spans="1:22" s="2" customFormat="1" ht="12.75">
      <c r="A142" s="76"/>
      <c r="B142" s="53"/>
      <c r="C142" s="53"/>
      <c r="D142" s="52" t="s">
        <v>147</v>
      </c>
      <c r="E142" s="77"/>
      <c r="G142" s="54">
        <v>1026</v>
      </c>
      <c r="H142" s="54">
        <v>0</v>
      </c>
      <c r="I142" s="54">
        <v>1241</v>
      </c>
      <c r="J142" s="54">
        <v>0</v>
      </c>
      <c r="K142" s="54">
        <v>1437</v>
      </c>
      <c r="L142" s="54">
        <v>0</v>
      </c>
      <c r="M142" s="54">
        <v>1862</v>
      </c>
      <c r="N142" s="54">
        <v>0</v>
      </c>
      <c r="O142" s="54">
        <v>1773</v>
      </c>
      <c r="P142" s="54">
        <v>0</v>
      </c>
      <c r="Q142" s="54">
        <v>2154</v>
      </c>
      <c r="R142" s="54"/>
      <c r="S142" s="54">
        <v>2327</v>
      </c>
      <c r="T142" s="54"/>
      <c r="U142" s="54">
        <v>2302</v>
      </c>
      <c r="V142" s="54"/>
    </row>
    <row r="143" spans="1:22" s="2" customFormat="1" ht="12.75">
      <c r="A143" s="76"/>
      <c r="B143" s="53"/>
      <c r="C143" s="53"/>
      <c r="D143" s="52" t="s">
        <v>117</v>
      </c>
      <c r="E143" s="77"/>
      <c r="G143" s="54"/>
      <c r="H143" s="74"/>
      <c r="I143" s="54"/>
      <c r="J143" s="74"/>
      <c r="K143" s="54"/>
      <c r="L143" s="74"/>
      <c r="M143" s="35"/>
      <c r="N143" s="67"/>
      <c r="O143" s="54"/>
      <c r="P143" s="67"/>
      <c r="Q143" s="54"/>
      <c r="R143" s="67"/>
      <c r="S143" s="54">
        <v>380</v>
      </c>
      <c r="T143" s="67"/>
      <c r="U143" s="54">
        <v>361</v>
      </c>
      <c r="V143" s="67"/>
    </row>
    <row r="144" spans="1:22" s="2" customFormat="1" ht="12.75">
      <c r="A144" s="76"/>
      <c r="B144" s="53"/>
      <c r="C144" s="53"/>
      <c r="D144" s="53" t="s">
        <v>56</v>
      </c>
      <c r="E144" s="77"/>
      <c r="G144" s="54"/>
      <c r="H144" s="74"/>
      <c r="I144" s="54"/>
      <c r="J144" s="74"/>
      <c r="K144" s="54"/>
      <c r="L144" s="74"/>
      <c r="M144" s="35"/>
      <c r="N144" s="67"/>
      <c r="O144" s="54"/>
      <c r="P144" s="67"/>
      <c r="Q144" s="54"/>
      <c r="R144" s="67"/>
      <c r="S144" s="54"/>
      <c r="T144" s="67"/>
      <c r="U144" s="54"/>
      <c r="V144" s="67"/>
    </row>
    <row r="145" spans="1:22" s="2" customFormat="1" ht="12.75">
      <c r="A145" s="76"/>
      <c r="B145" s="53"/>
      <c r="C145" s="53"/>
      <c r="D145" s="53" t="s">
        <v>23</v>
      </c>
      <c r="E145" s="77"/>
      <c r="G145" s="54">
        <v>387</v>
      </c>
      <c r="H145" s="74"/>
      <c r="I145" s="54">
        <v>516</v>
      </c>
      <c r="J145" s="74"/>
      <c r="K145" s="54">
        <v>638</v>
      </c>
      <c r="L145" s="74"/>
      <c r="M145" s="35">
        <v>516</v>
      </c>
      <c r="N145" s="67"/>
      <c r="O145" s="54">
        <v>697</v>
      </c>
      <c r="P145" s="67"/>
      <c r="Q145" s="54">
        <v>697</v>
      </c>
      <c r="R145" s="67"/>
      <c r="S145" s="54">
        <v>490</v>
      </c>
      <c r="T145" s="67"/>
      <c r="U145" s="54">
        <v>550</v>
      </c>
      <c r="V145" s="67"/>
    </row>
    <row r="146" spans="1:22" s="2" customFormat="1" ht="12.75">
      <c r="A146" s="76"/>
      <c r="B146" s="53"/>
      <c r="C146" s="53"/>
      <c r="D146" s="52" t="s">
        <v>25</v>
      </c>
      <c r="E146" s="77"/>
      <c r="G146" s="54"/>
      <c r="H146" s="74"/>
      <c r="I146" s="54">
        <v>50</v>
      </c>
      <c r="J146" s="74">
        <v>50</v>
      </c>
      <c r="K146" s="54"/>
      <c r="L146" s="74"/>
      <c r="M146" s="35">
        <f>78+112</f>
        <v>190</v>
      </c>
      <c r="N146" s="67">
        <f>78+112</f>
        <v>190</v>
      </c>
      <c r="O146" s="54"/>
      <c r="P146" s="67"/>
      <c r="Q146" s="54">
        <v>170</v>
      </c>
      <c r="R146" s="67">
        <v>170</v>
      </c>
      <c r="S146" s="54"/>
      <c r="T146" s="67"/>
      <c r="U146" s="54">
        <v>3</v>
      </c>
      <c r="V146" s="67">
        <v>3</v>
      </c>
    </row>
    <row r="147" spans="1:22" s="2" customFormat="1" ht="12.75">
      <c r="A147" s="76"/>
      <c r="B147" s="53"/>
      <c r="C147" s="53"/>
      <c r="D147" s="14" t="s">
        <v>81</v>
      </c>
      <c r="E147" s="77"/>
      <c r="G147" s="54">
        <v>207</v>
      </c>
      <c r="H147" s="74"/>
      <c r="I147" s="54">
        <v>104</v>
      </c>
      <c r="J147" s="74"/>
      <c r="K147" s="54">
        <v>181</v>
      </c>
      <c r="L147" s="74"/>
      <c r="M147" s="35">
        <v>88</v>
      </c>
      <c r="N147" s="67"/>
      <c r="O147" s="54">
        <v>467</v>
      </c>
      <c r="P147" s="67"/>
      <c r="Q147" s="54">
        <v>470</v>
      </c>
      <c r="R147" s="67"/>
      <c r="S147" s="54">
        <v>794</v>
      </c>
      <c r="T147" s="67"/>
      <c r="U147" s="54">
        <v>745</v>
      </c>
      <c r="V147" s="67"/>
    </row>
    <row r="148" spans="1:22" s="2" customFormat="1" ht="12.75">
      <c r="A148" s="87"/>
      <c r="B148" s="88"/>
      <c r="C148" s="88"/>
      <c r="D148" s="25" t="s">
        <v>62</v>
      </c>
      <c r="E148" s="89"/>
      <c r="F148" s="91"/>
      <c r="G148" s="101">
        <v>2</v>
      </c>
      <c r="H148" s="102">
        <v>2</v>
      </c>
      <c r="I148" s="101"/>
      <c r="J148" s="102"/>
      <c r="K148" s="101"/>
      <c r="L148" s="102"/>
      <c r="M148" s="36"/>
      <c r="N148" s="84"/>
      <c r="O148" s="101"/>
      <c r="P148" s="84"/>
      <c r="Q148" s="101"/>
      <c r="R148" s="84"/>
      <c r="S148" s="101"/>
      <c r="T148" s="84"/>
      <c r="U148" s="101"/>
      <c r="V148" s="84"/>
    </row>
    <row r="149" spans="1:22" s="2" customFormat="1" ht="12.75">
      <c r="A149" s="76"/>
      <c r="B149" s="82" t="s">
        <v>15</v>
      </c>
      <c r="C149" s="82"/>
      <c r="D149" s="53"/>
      <c r="E149" s="77"/>
      <c r="G149" s="93">
        <f aca="true" t="shared" si="19" ref="G149:V149">SUM(G150:G165)</f>
        <v>13527</v>
      </c>
      <c r="H149" s="93">
        <f t="shared" si="19"/>
        <v>1660</v>
      </c>
      <c r="I149" s="93">
        <f t="shared" si="19"/>
        <v>15201</v>
      </c>
      <c r="J149" s="93">
        <f t="shared" si="19"/>
        <v>1551</v>
      </c>
      <c r="K149" s="93">
        <f t="shared" si="19"/>
        <v>14226</v>
      </c>
      <c r="L149" s="93">
        <f t="shared" si="19"/>
        <v>716</v>
      </c>
      <c r="M149" s="93">
        <f t="shared" si="19"/>
        <v>14071</v>
      </c>
      <c r="N149" s="93">
        <f t="shared" si="19"/>
        <v>1131</v>
      </c>
      <c r="O149" s="93">
        <f t="shared" si="19"/>
        <v>17693</v>
      </c>
      <c r="P149" s="93">
        <f t="shared" si="19"/>
        <v>1217</v>
      </c>
      <c r="Q149" s="93">
        <f t="shared" si="19"/>
        <v>17886</v>
      </c>
      <c r="R149" s="93">
        <f t="shared" si="19"/>
        <v>1362</v>
      </c>
      <c r="S149" s="93">
        <f t="shared" si="19"/>
        <v>19220</v>
      </c>
      <c r="T149" s="93">
        <f t="shared" si="19"/>
        <v>1256</v>
      </c>
      <c r="U149" s="93">
        <f t="shared" si="19"/>
        <v>21728</v>
      </c>
      <c r="V149" s="93">
        <f t="shared" si="19"/>
        <v>1570</v>
      </c>
    </row>
    <row r="150" spans="1:22" s="2" customFormat="1" ht="12.75">
      <c r="A150" s="76"/>
      <c r="B150" s="53"/>
      <c r="C150" s="53"/>
      <c r="D150" s="8" t="s">
        <v>24</v>
      </c>
      <c r="E150" s="77"/>
      <c r="G150" s="100">
        <v>37</v>
      </c>
      <c r="H150" s="103">
        <v>37</v>
      </c>
      <c r="I150" s="55">
        <v>85</v>
      </c>
      <c r="J150" s="67">
        <v>85</v>
      </c>
      <c r="K150" s="100">
        <v>38</v>
      </c>
      <c r="L150" s="103">
        <v>38</v>
      </c>
      <c r="M150" s="35">
        <v>187</v>
      </c>
      <c r="N150" s="55">
        <v>187</v>
      </c>
      <c r="O150" s="99">
        <v>33</v>
      </c>
      <c r="P150" s="55">
        <v>33</v>
      </c>
      <c r="Q150" s="99">
        <v>6</v>
      </c>
      <c r="R150" s="55">
        <v>6</v>
      </c>
      <c r="S150" s="99">
        <v>25</v>
      </c>
      <c r="T150" s="55">
        <v>25</v>
      </c>
      <c r="U150" s="99">
        <v>18</v>
      </c>
      <c r="V150" s="55">
        <v>18</v>
      </c>
    </row>
    <row r="151" spans="1:22" s="2" customFormat="1" ht="12.75">
      <c r="A151" s="76"/>
      <c r="B151" s="53"/>
      <c r="C151" s="53"/>
      <c r="D151" s="8" t="s">
        <v>83</v>
      </c>
      <c r="E151" s="77"/>
      <c r="G151" s="100">
        <v>176</v>
      </c>
      <c r="H151" s="103"/>
      <c r="I151" s="55"/>
      <c r="J151" s="67"/>
      <c r="K151" s="100"/>
      <c r="L151" s="103"/>
      <c r="M151" s="35"/>
      <c r="N151" s="55"/>
      <c r="O151" s="99"/>
      <c r="P151" s="55"/>
      <c r="Q151" s="99"/>
      <c r="R151" s="55"/>
      <c r="S151" s="99"/>
      <c r="T151" s="55"/>
      <c r="U151" s="99"/>
      <c r="V151" s="55"/>
    </row>
    <row r="152" spans="1:22" s="2" customFormat="1" ht="12.75">
      <c r="A152" s="76"/>
      <c r="B152" s="53"/>
      <c r="C152" s="53"/>
      <c r="D152" s="52" t="s">
        <v>25</v>
      </c>
      <c r="E152" s="77"/>
      <c r="G152" s="100"/>
      <c r="H152" s="103"/>
      <c r="I152" s="55"/>
      <c r="J152" s="67"/>
      <c r="K152" s="100"/>
      <c r="L152" s="103"/>
      <c r="M152" s="35"/>
      <c r="N152" s="55"/>
      <c r="O152" s="99"/>
      <c r="P152" s="55"/>
      <c r="Q152" s="99">
        <v>17</v>
      </c>
      <c r="R152" s="55">
        <v>17</v>
      </c>
      <c r="S152" s="99">
        <v>13</v>
      </c>
      <c r="T152" s="55">
        <v>13</v>
      </c>
      <c r="U152" s="99">
        <v>10</v>
      </c>
      <c r="V152" s="55">
        <v>10</v>
      </c>
    </row>
    <row r="153" spans="1:22" s="2" customFormat="1" ht="12.75">
      <c r="A153" s="76"/>
      <c r="B153" s="53"/>
      <c r="C153" s="53"/>
      <c r="D153" s="53" t="s">
        <v>80</v>
      </c>
      <c r="E153" s="77"/>
      <c r="G153" s="100">
        <f>104+92</f>
        <v>196</v>
      </c>
      <c r="H153" s="103">
        <f>104+92</f>
        <v>196</v>
      </c>
      <c r="I153" s="100">
        <f>182+67</f>
        <v>249</v>
      </c>
      <c r="J153" s="103">
        <f>182+67</f>
        <v>249</v>
      </c>
      <c r="K153" s="100">
        <f>117+45</f>
        <v>162</v>
      </c>
      <c r="L153" s="103">
        <f>117+45</f>
        <v>162</v>
      </c>
      <c r="M153" s="35">
        <f>151+345</f>
        <v>496</v>
      </c>
      <c r="N153" s="55">
        <f>151+345</f>
        <v>496</v>
      </c>
      <c r="O153" s="99">
        <v>645</v>
      </c>
      <c r="P153" s="55">
        <v>645</v>
      </c>
      <c r="Q153" s="99">
        <v>854</v>
      </c>
      <c r="R153" s="55">
        <v>854</v>
      </c>
      <c r="S153" s="99">
        <v>775</v>
      </c>
      <c r="T153" s="55">
        <v>775</v>
      </c>
      <c r="U153" s="123">
        <v>1542</v>
      </c>
      <c r="V153" s="55">
        <v>1542</v>
      </c>
    </row>
    <row r="154" spans="1:22" s="2" customFormat="1" ht="12.75">
      <c r="A154" s="76"/>
      <c r="B154" s="53"/>
      <c r="C154" s="53"/>
      <c r="D154" s="52" t="s">
        <v>30</v>
      </c>
      <c r="E154" s="77"/>
      <c r="G154" s="114">
        <f>3099</f>
        <v>3099</v>
      </c>
      <c r="H154" s="103"/>
      <c r="I154" s="114">
        <f>3770+82</f>
        <v>3852</v>
      </c>
      <c r="J154" s="103"/>
      <c r="K154" s="114">
        <f>3564+118</f>
        <v>3682</v>
      </c>
      <c r="L154" s="103"/>
      <c r="M154" s="35">
        <f>2934+53</f>
        <v>2987</v>
      </c>
      <c r="N154" s="55"/>
      <c r="O154" s="123">
        <f>2841+8</f>
        <v>2849</v>
      </c>
      <c r="P154" s="55"/>
      <c r="Q154" s="123">
        <v>2993</v>
      </c>
      <c r="R154" s="55"/>
      <c r="S154" s="123">
        <v>2900</v>
      </c>
      <c r="T154" s="55"/>
      <c r="U154" s="123">
        <v>3100</v>
      </c>
      <c r="V154" s="55"/>
    </row>
    <row r="155" spans="1:22" s="2" customFormat="1" ht="12.75">
      <c r="A155" s="76"/>
      <c r="B155" s="53"/>
      <c r="C155" s="53"/>
      <c r="D155" s="53" t="s">
        <v>82</v>
      </c>
      <c r="E155" s="77"/>
      <c r="G155" s="100">
        <v>168</v>
      </c>
      <c r="H155" s="103"/>
      <c r="I155" s="100">
        <v>168</v>
      </c>
      <c r="J155" s="103"/>
      <c r="K155" s="100">
        <v>156</v>
      </c>
      <c r="L155" s="103"/>
      <c r="M155" s="35">
        <v>168</v>
      </c>
      <c r="N155" s="55"/>
      <c r="O155" s="123">
        <v>2276</v>
      </c>
      <c r="P155" s="55"/>
      <c r="Q155" s="123">
        <f>2320+54</f>
        <v>2374</v>
      </c>
      <c r="R155" s="55"/>
      <c r="S155" s="123">
        <v>3104</v>
      </c>
      <c r="T155" s="55"/>
      <c r="U155" s="123">
        <v>5115</v>
      </c>
      <c r="V155" s="55"/>
    </row>
    <row r="156" spans="1:22" s="2" customFormat="1" ht="12.75">
      <c r="A156" s="76"/>
      <c r="B156" s="53"/>
      <c r="C156" s="53"/>
      <c r="D156" s="53" t="s">
        <v>63</v>
      </c>
      <c r="E156" s="77"/>
      <c r="G156" s="100"/>
      <c r="H156" s="103"/>
      <c r="I156" s="100"/>
      <c r="J156" s="103"/>
      <c r="K156" s="100"/>
      <c r="L156" s="103"/>
      <c r="M156" s="35">
        <v>448</v>
      </c>
      <c r="N156" s="55">
        <v>448</v>
      </c>
      <c r="O156" s="123"/>
      <c r="P156" s="55"/>
      <c r="Q156" s="123"/>
      <c r="R156" s="55"/>
      <c r="S156" s="123"/>
      <c r="T156" s="55"/>
      <c r="U156" s="123"/>
      <c r="V156" s="55"/>
    </row>
    <row r="157" spans="1:22" s="2" customFormat="1" ht="12.75">
      <c r="A157" s="76"/>
      <c r="B157" s="53"/>
      <c r="C157" s="53"/>
      <c r="D157" s="53" t="s">
        <v>31</v>
      </c>
      <c r="E157" s="77"/>
      <c r="G157" s="100">
        <v>382</v>
      </c>
      <c r="H157" s="103"/>
      <c r="I157" s="100">
        <v>362</v>
      </c>
      <c r="J157" s="103"/>
      <c r="K157" s="100"/>
      <c r="L157" s="103"/>
      <c r="M157" s="35"/>
      <c r="N157" s="55"/>
      <c r="O157" s="123"/>
      <c r="P157" s="55"/>
      <c r="Q157" s="123"/>
      <c r="R157" s="55"/>
      <c r="S157" s="123"/>
      <c r="T157" s="55"/>
      <c r="U157" s="123"/>
      <c r="V157" s="55"/>
    </row>
    <row r="158" spans="1:22" s="2" customFormat="1" ht="12.75">
      <c r="A158" s="76"/>
      <c r="B158" s="53"/>
      <c r="C158" s="53"/>
      <c r="D158" s="52" t="s">
        <v>84</v>
      </c>
      <c r="E158" s="77"/>
      <c r="G158" s="100">
        <v>762</v>
      </c>
      <c r="H158" s="103"/>
      <c r="I158" s="100">
        <f>5+825</f>
        <v>830</v>
      </c>
      <c r="J158" s="103"/>
      <c r="K158" s="100">
        <f>10+982</f>
        <v>992</v>
      </c>
      <c r="L158" s="103"/>
      <c r="M158" s="35">
        <f>5+899</f>
        <v>904</v>
      </c>
      <c r="N158" s="55"/>
      <c r="O158" s="123">
        <v>864</v>
      </c>
      <c r="P158" s="55"/>
      <c r="Q158" s="123">
        <v>897</v>
      </c>
      <c r="R158" s="55"/>
      <c r="S158" s="123">
        <v>949</v>
      </c>
      <c r="T158" s="55"/>
      <c r="U158" s="123">
        <v>885</v>
      </c>
      <c r="V158" s="55"/>
    </row>
    <row r="159" spans="1:22" s="2" customFormat="1" ht="12.75">
      <c r="A159" s="76"/>
      <c r="B159" s="53"/>
      <c r="C159" s="53"/>
      <c r="D159" s="53" t="s">
        <v>23</v>
      </c>
      <c r="E159" s="77"/>
      <c r="G159" s="100"/>
      <c r="H159" s="103"/>
      <c r="I159" s="100">
        <v>306</v>
      </c>
      <c r="J159" s="103"/>
      <c r="K159" s="100">
        <v>310</v>
      </c>
      <c r="L159" s="103"/>
      <c r="M159" s="35"/>
      <c r="N159" s="55"/>
      <c r="O159" s="123">
        <v>310</v>
      </c>
      <c r="P159" s="55"/>
      <c r="Q159" s="123">
        <v>310</v>
      </c>
      <c r="R159" s="55"/>
      <c r="S159" s="123">
        <v>436</v>
      </c>
      <c r="T159" s="55"/>
      <c r="U159" s="123">
        <v>444</v>
      </c>
      <c r="V159" s="55"/>
    </row>
    <row r="160" spans="1:22" s="2" customFormat="1" ht="12.75">
      <c r="A160" s="76"/>
      <c r="B160" s="53"/>
      <c r="C160" s="53"/>
      <c r="D160" s="53" t="s">
        <v>33</v>
      </c>
      <c r="E160" s="77"/>
      <c r="G160" s="100"/>
      <c r="H160" s="103"/>
      <c r="I160" s="100"/>
      <c r="J160" s="103"/>
      <c r="K160" s="100"/>
      <c r="L160" s="103"/>
      <c r="M160" s="35"/>
      <c r="N160" s="55"/>
      <c r="O160" s="123">
        <v>539</v>
      </c>
      <c r="P160" s="55">
        <v>539</v>
      </c>
      <c r="Q160" s="123">
        <v>485</v>
      </c>
      <c r="R160" s="55">
        <v>485</v>
      </c>
      <c r="S160" s="123">
        <v>443</v>
      </c>
      <c r="T160" s="55">
        <v>443</v>
      </c>
      <c r="U160" s="123"/>
      <c r="V160" s="55"/>
    </row>
    <row r="161" spans="1:22" s="2" customFormat="1" ht="12.75">
      <c r="A161" s="76"/>
      <c r="B161" s="53"/>
      <c r="C161" s="53"/>
      <c r="D161" s="53" t="s">
        <v>85</v>
      </c>
      <c r="E161" s="77"/>
      <c r="G161" s="100">
        <f>159+1127</f>
        <v>1286</v>
      </c>
      <c r="H161" s="103">
        <f>159+1127</f>
        <v>1286</v>
      </c>
      <c r="I161" s="100">
        <v>1114</v>
      </c>
      <c r="J161" s="103">
        <v>1114</v>
      </c>
      <c r="K161" s="100">
        <v>516</v>
      </c>
      <c r="L161" s="103">
        <v>516</v>
      </c>
      <c r="M161" s="35"/>
      <c r="N161" s="55"/>
      <c r="O161" s="123"/>
      <c r="P161" s="55"/>
      <c r="Q161" s="123"/>
      <c r="R161" s="55"/>
      <c r="S161" s="123"/>
      <c r="T161" s="55"/>
      <c r="U161" s="123"/>
      <c r="V161" s="55"/>
    </row>
    <row r="162" spans="1:22" s="2" customFormat="1" ht="12.75">
      <c r="A162" s="76"/>
      <c r="B162" s="53"/>
      <c r="C162" s="53"/>
      <c r="D162" s="52" t="s">
        <v>86</v>
      </c>
      <c r="E162" s="77"/>
      <c r="G162" s="100">
        <v>7179</v>
      </c>
      <c r="H162" s="103"/>
      <c r="I162" s="100">
        <v>8031</v>
      </c>
      <c r="J162" s="103"/>
      <c r="K162" s="100">
        <v>8326</v>
      </c>
      <c r="L162" s="103"/>
      <c r="M162" s="35">
        <v>8881</v>
      </c>
      <c r="N162" s="55"/>
      <c r="O162" s="123">
        <v>9296</v>
      </c>
      <c r="P162" s="55"/>
      <c r="Q162" s="123">
        <v>9640</v>
      </c>
      <c r="R162" s="55"/>
      <c r="S162" s="123">
        <v>10270</v>
      </c>
      <c r="T162" s="55"/>
      <c r="U162" s="123">
        <v>10270</v>
      </c>
      <c r="V162" s="55"/>
    </row>
    <row r="163" spans="1:22" s="2" customFormat="1" ht="12.75">
      <c r="A163" s="76"/>
      <c r="B163" s="53"/>
      <c r="C163" s="53"/>
      <c r="D163" s="53" t="s">
        <v>79</v>
      </c>
      <c r="E163" s="77"/>
      <c r="G163" s="100">
        <v>101</v>
      </c>
      <c r="H163" s="103"/>
      <c r="I163" s="100">
        <v>101</v>
      </c>
      <c r="J163" s="103"/>
      <c r="K163" s="100">
        <v>44</v>
      </c>
      <c r="L163" s="103"/>
      <c r="M163" s="35"/>
      <c r="N163" s="55"/>
      <c r="O163" s="123"/>
      <c r="P163" s="55"/>
      <c r="Q163" s="123"/>
      <c r="R163" s="55"/>
      <c r="S163" s="123"/>
      <c r="T163" s="55"/>
      <c r="U163" s="123"/>
      <c r="V163" s="55"/>
    </row>
    <row r="164" spans="1:22" s="2" customFormat="1" ht="12.75">
      <c r="A164" s="76"/>
      <c r="B164" s="53"/>
      <c r="C164" s="53"/>
      <c r="D164" s="53" t="s">
        <v>56</v>
      </c>
      <c r="E164" s="77"/>
      <c r="G164" s="100">
        <v>141</v>
      </c>
      <c r="H164" s="103">
        <v>141</v>
      </c>
      <c r="I164" s="100">
        <v>103</v>
      </c>
      <c r="J164" s="103">
        <v>103</v>
      </c>
      <c r="K164" s="100"/>
      <c r="L164" s="103"/>
      <c r="M164" s="35"/>
      <c r="N164" s="55"/>
      <c r="O164" s="123"/>
      <c r="P164" s="55"/>
      <c r="Q164" s="123"/>
      <c r="R164" s="55"/>
      <c r="S164" s="123"/>
      <c r="T164" s="55"/>
      <c r="U164" s="123"/>
      <c r="V164" s="55"/>
    </row>
    <row r="165" spans="1:22" s="2" customFormat="1" ht="12.75">
      <c r="A165" s="87"/>
      <c r="B165" s="88"/>
      <c r="C165" s="88"/>
      <c r="D165" s="25" t="s">
        <v>81</v>
      </c>
      <c r="E165" s="89"/>
      <c r="F165" s="91"/>
      <c r="G165" s="104"/>
      <c r="H165" s="105"/>
      <c r="I165" s="104"/>
      <c r="J165" s="105"/>
      <c r="K165" s="104"/>
      <c r="L165" s="105"/>
      <c r="M165" s="36"/>
      <c r="N165" s="56"/>
      <c r="O165" s="157">
        <v>881</v>
      </c>
      <c r="P165" s="56"/>
      <c r="Q165" s="157">
        <v>310</v>
      </c>
      <c r="R165" s="56"/>
      <c r="S165" s="157">
        <v>305</v>
      </c>
      <c r="T165" s="56"/>
      <c r="U165" s="157">
        <v>344</v>
      </c>
      <c r="V165" s="56"/>
    </row>
    <row r="166" spans="1:22" s="2" customFormat="1" ht="12.75">
      <c r="A166" s="131" t="s">
        <v>133</v>
      </c>
      <c r="B166" s="164"/>
      <c r="C166" s="164"/>
      <c r="D166" s="164"/>
      <c r="E166" s="165"/>
      <c r="F166" s="134"/>
      <c r="G166" s="136">
        <f aca="true" t="shared" si="20" ref="G166:V166">G167+G170+G184+G194</f>
        <v>4193</v>
      </c>
      <c r="H166" s="136">
        <f t="shared" si="20"/>
        <v>1676</v>
      </c>
      <c r="I166" s="136">
        <f t="shared" si="20"/>
        <v>6930</v>
      </c>
      <c r="J166" s="136">
        <f t="shared" si="20"/>
        <v>2029</v>
      </c>
      <c r="K166" s="136">
        <f t="shared" si="20"/>
        <v>6960</v>
      </c>
      <c r="L166" s="136">
        <f t="shared" si="20"/>
        <v>4612</v>
      </c>
      <c r="M166" s="136">
        <f t="shared" si="20"/>
        <v>5870</v>
      </c>
      <c r="N166" s="136">
        <f t="shared" si="20"/>
        <v>3493</v>
      </c>
      <c r="O166" s="136">
        <f t="shared" si="20"/>
        <v>7978</v>
      </c>
      <c r="P166" s="136">
        <f t="shared" si="20"/>
        <v>5956</v>
      </c>
      <c r="Q166" s="136">
        <f t="shared" si="20"/>
        <v>6747</v>
      </c>
      <c r="R166" s="136">
        <f t="shared" si="20"/>
        <v>3126</v>
      </c>
      <c r="S166" s="136">
        <f t="shared" si="20"/>
        <v>9283</v>
      </c>
      <c r="T166" s="136">
        <f t="shared" si="20"/>
        <v>5012</v>
      </c>
      <c r="U166" s="136">
        <f t="shared" si="20"/>
        <v>7014</v>
      </c>
      <c r="V166" s="136">
        <f t="shared" si="20"/>
        <v>2207</v>
      </c>
    </row>
    <row r="167" spans="1:22" s="167" customFormat="1" ht="12.75">
      <c r="A167" s="145"/>
      <c r="B167" s="82" t="s">
        <v>110</v>
      </c>
      <c r="C167" s="82"/>
      <c r="D167" s="19"/>
      <c r="E167" s="20"/>
      <c r="G167" s="118">
        <f>SUM(G168:G169)</f>
        <v>0</v>
      </c>
      <c r="H167" s="118">
        <f aca="true" t="shared" si="21" ref="H167:V167">SUM(H168:H169)</f>
        <v>0</v>
      </c>
      <c r="I167" s="118">
        <f t="shared" si="21"/>
        <v>0</v>
      </c>
      <c r="J167" s="118">
        <f t="shared" si="21"/>
        <v>0</v>
      </c>
      <c r="K167" s="118">
        <f t="shared" si="21"/>
        <v>0</v>
      </c>
      <c r="L167" s="118">
        <f t="shared" si="21"/>
        <v>0</v>
      </c>
      <c r="M167" s="118">
        <f t="shared" si="21"/>
        <v>0</v>
      </c>
      <c r="N167" s="118">
        <f t="shared" si="21"/>
        <v>0</v>
      </c>
      <c r="O167" s="118">
        <f t="shared" si="21"/>
        <v>0</v>
      </c>
      <c r="P167" s="118">
        <f t="shared" si="21"/>
        <v>0</v>
      </c>
      <c r="Q167" s="118">
        <f t="shared" si="21"/>
        <v>0</v>
      </c>
      <c r="R167" s="118">
        <f t="shared" si="21"/>
        <v>0</v>
      </c>
      <c r="S167" s="118">
        <f t="shared" si="21"/>
        <v>203</v>
      </c>
      <c r="T167" s="118">
        <f t="shared" si="21"/>
        <v>203</v>
      </c>
      <c r="U167" s="118">
        <f t="shared" si="21"/>
        <v>211</v>
      </c>
      <c r="V167" s="118">
        <f t="shared" si="21"/>
        <v>211</v>
      </c>
    </row>
    <row r="168" spans="1:22" s="81" customFormat="1" ht="12.75">
      <c r="A168" s="166"/>
      <c r="B168" s="158"/>
      <c r="C168" s="158"/>
      <c r="D168" s="52" t="s">
        <v>56</v>
      </c>
      <c r="E168" s="30"/>
      <c r="G168" s="35"/>
      <c r="H168" s="28"/>
      <c r="I168" s="35"/>
      <c r="J168" s="28"/>
      <c r="K168" s="35"/>
      <c r="L168" s="28"/>
      <c r="M168" s="35"/>
      <c r="N168" s="31"/>
      <c r="O168" s="35"/>
      <c r="P168" s="31"/>
      <c r="Q168" s="35"/>
      <c r="R168" s="31"/>
      <c r="S168" s="35"/>
      <c r="T168" s="31"/>
      <c r="U168" s="35">
        <v>150</v>
      </c>
      <c r="V168" s="31">
        <v>150</v>
      </c>
    </row>
    <row r="169" spans="1:22" s="81" customFormat="1" ht="12.75">
      <c r="A169" s="166"/>
      <c r="B169" s="158"/>
      <c r="C169" s="158"/>
      <c r="D169" s="52" t="s">
        <v>25</v>
      </c>
      <c r="E169" s="30"/>
      <c r="G169" s="35"/>
      <c r="H169" s="28"/>
      <c r="I169" s="35"/>
      <c r="J169" s="28"/>
      <c r="K169" s="35"/>
      <c r="L169" s="28"/>
      <c r="M169" s="35"/>
      <c r="N169" s="31"/>
      <c r="O169" s="35"/>
      <c r="P169" s="31"/>
      <c r="Q169" s="35"/>
      <c r="R169" s="31"/>
      <c r="S169" s="35">
        <v>203</v>
      </c>
      <c r="T169" s="31">
        <v>203</v>
      </c>
      <c r="U169" s="35">
        <v>61</v>
      </c>
      <c r="V169" s="31">
        <v>61</v>
      </c>
    </row>
    <row r="170" spans="1:22" s="2" customFormat="1" ht="12.75">
      <c r="A170" s="76"/>
      <c r="B170" s="82" t="s">
        <v>16</v>
      </c>
      <c r="C170" s="82"/>
      <c r="D170" s="19"/>
      <c r="E170" s="20"/>
      <c r="G170" s="34">
        <f aca="true" t="shared" si="22" ref="G170:P170">SUM(G171:G183)</f>
        <v>467</v>
      </c>
      <c r="H170" s="34">
        <f t="shared" si="22"/>
        <v>103</v>
      </c>
      <c r="I170" s="34">
        <f t="shared" si="22"/>
        <v>3320</v>
      </c>
      <c r="J170" s="34">
        <f t="shared" si="22"/>
        <v>305</v>
      </c>
      <c r="K170" s="34">
        <f t="shared" si="22"/>
        <v>1028</v>
      </c>
      <c r="L170" s="34">
        <f t="shared" si="22"/>
        <v>690</v>
      </c>
      <c r="M170" s="34">
        <f t="shared" si="22"/>
        <v>810</v>
      </c>
      <c r="N170" s="34">
        <f t="shared" si="22"/>
        <v>326</v>
      </c>
      <c r="O170" s="34">
        <f t="shared" si="22"/>
        <v>1958</v>
      </c>
      <c r="P170" s="34">
        <f t="shared" si="22"/>
        <v>1629</v>
      </c>
      <c r="Q170" s="34">
        <f aca="true" t="shared" si="23" ref="Q170:V170">SUM(Q171:Q183)</f>
        <v>2302</v>
      </c>
      <c r="R170" s="34">
        <f t="shared" si="23"/>
        <v>542</v>
      </c>
      <c r="S170" s="34">
        <f t="shared" si="23"/>
        <v>4664</v>
      </c>
      <c r="T170" s="34">
        <f t="shared" si="23"/>
        <v>1840</v>
      </c>
      <c r="U170" s="34">
        <f t="shared" si="23"/>
        <v>4592</v>
      </c>
      <c r="V170" s="34">
        <f t="shared" si="23"/>
        <v>1419</v>
      </c>
    </row>
    <row r="171" spans="1:22" s="2" customFormat="1" ht="12.75">
      <c r="A171" s="76"/>
      <c r="B171" s="82"/>
      <c r="C171" s="82"/>
      <c r="D171" s="53" t="s">
        <v>63</v>
      </c>
      <c r="E171" s="20"/>
      <c r="G171" s="100"/>
      <c r="H171" s="103"/>
      <c r="I171" s="55"/>
      <c r="J171" s="67"/>
      <c r="K171" s="100">
        <v>52</v>
      </c>
      <c r="L171" s="103">
        <v>52</v>
      </c>
      <c r="M171" s="35"/>
      <c r="N171" s="75"/>
      <c r="O171" s="114"/>
      <c r="P171" s="55"/>
      <c r="Q171" s="114"/>
      <c r="R171" s="55"/>
      <c r="S171" s="114">
        <v>669</v>
      </c>
      <c r="T171" s="55">
        <v>669</v>
      </c>
      <c r="U171" s="114">
        <v>194</v>
      </c>
      <c r="V171" s="55">
        <v>194</v>
      </c>
    </row>
    <row r="172" spans="1:22" s="2" customFormat="1" ht="12.75">
      <c r="A172" s="76"/>
      <c r="B172" s="82"/>
      <c r="C172" s="82"/>
      <c r="D172" s="53" t="s">
        <v>87</v>
      </c>
      <c r="E172" s="20"/>
      <c r="G172" s="100">
        <f>45+11+104+79+4</f>
        <v>243</v>
      </c>
      <c r="H172" s="103"/>
      <c r="I172" s="55">
        <f>34+9+95+83+5</f>
        <v>226</v>
      </c>
      <c r="J172" s="103"/>
      <c r="K172" s="100">
        <f>65+10+91+59+5</f>
        <v>230</v>
      </c>
      <c r="L172" s="103"/>
      <c r="M172" s="35">
        <v>236</v>
      </c>
      <c r="N172" s="75"/>
      <c r="O172" s="114">
        <v>314</v>
      </c>
      <c r="P172" s="55"/>
      <c r="Q172" s="114">
        <v>157</v>
      </c>
      <c r="R172" s="55"/>
      <c r="S172" s="114">
        <v>185</v>
      </c>
      <c r="T172" s="55"/>
      <c r="U172" s="114">
        <v>205</v>
      </c>
      <c r="V172" s="55"/>
    </row>
    <row r="173" spans="1:22" s="2" customFormat="1" ht="12.75">
      <c r="A173" s="76"/>
      <c r="B173" s="82"/>
      <c r="C173" s="82"/>
      <c r="D173" s="53" t="s">
        <v>80</v>
      </c>
      <c r="E173" s="20"/>
      <c r="G173" s="100">
        <v>4</v>
      </c>
      <c r="H173" s="103">
        <v>4</v>
      </c>
      <c r="I173" s="55">
        <v>134</v>
      </c>
      <c r="J173" s="103">
        <v>134</v>
      </c>
      <c r="K173" s="114"/>
      <c r="L173" s="115"/>
      <c r="M173" s="35"/>
      <c r="N173" s="116"/>
      <c r="O173" s="100">
        <v>57</v>
      </c>
      <c r="P173" s="55">
        <v>57</v>
      </c>
      <c r="Q173" s="114">
        <v>125</v>
      </c>
      <c r="R173" s="123">
        <v>125</v>
      </c>
      <c r="S173" s="114">
        <v>146</v>
      </c>
      <c r="T173" s="123">
        <v>146</v>
      </c>
      <c r="U173" s="114">
        <v>44</v>
      </c>
      <c r="V173" s="123">
        <v>44</v>
      </c>
    </row>
    <row r="174" spans="1:22" s="2" customFormat="1" ht="12.75">
      <c r="A174" s="76"/>
      <c r="B174" s="82"/>
      <c r="C174" s="82"/>
      <c r="D174" s="8" t="s">
        <v>83</v>
      </c>
      <c r="E174" s="20"/>
      <c r="G174" s="100">
        <v>121</v>
      </c>
      <c r="H174" s="103"/>
      <c r="I174" s="55">
        <v>2789</v>
      </c>
      <c r="J174" s="103"/>
      <c r="K174" s="114">
        <v>108</v>
      </c>
      <c r="L174" s="115"/>
      <c r="M174" s="35">
        <v>248</v>
      </c>
      <c r="N174" s="116"/>
      <c r="O174" s="100">
        <v>15</v>
      </c>
      <c r="P174" s="55"/>
      <c r="Q174" s="114">
        <v>1032</v>
      </c>
      <c r="R174" s="55"/>
      <c r="S174" s="114">
        <v>1432</v>
      </c>
      <c r="T174" s="55"/>
      <c r="U174" s="114">
        <v>1522</v>
      </c>
      <c r="V174" s="55"/>
    </row>
    <row r="175" spans="1:22" s="2" customFormat="1" ht="12.75">
      <c r="A175" s="76"/>
      <c r="B175" s="82"/>
      <c r="C175" s="82"/>
      <c r="D175" s="8" t="s">
        <v>24</v>
      </c>
      <c r="E175" s="20"/>
      <c r="G175" s="100">
        <f>25+63+8</f>
        <v>96</v>
      </c>
      <c r="H175" s="103">
        <f>25+63+8</f>
        <v>96</v>
      </c>
      <c r="I175" s="55">
        <f>34+59+2</f>
        <v>95</v>
      </c>
      <c r="J175" s="103">
        <f>34+59+2</f>
        <v>95</v>
      </c>
      <c r="K175" s="100">
        <f>541+77+9</f>
        <v>627</v>
      </c>
      <c r="L175" s="103">
        <f>541+77+9</f>
        <v>627</v>
      </c>
      <c r="M175" s="35">
        <f>223+101</f>
        <v>324</v>
      </c>
      <c r="N175" s="75">
        <f>223+101</f>
        <v>324</v>
      </c>
      <c r="O175" s="114">
        <v>332</v>
      </c>
      <c r="P175" s="55">
        <v>332</v>
      </c>
      <c r="Q175" s="114">
        <v>126</v>
      </c>
      <c r="R175" s="55">
        <v>126</v>
      </c>
      <c r="S175" s="114">
        <f>874+70</f>
        <v>944</v>
      </c>
      <c r="T175" s="55">
        <v>944</v>
      </c>
      <c r="U175" s="114">
        <f>105+1048</f>
        <v>1153</v>
      </c>
      <c r="V175" s="55">
        <v>1153</v>
      </c>
    </row>
    <row r="176" spans="1:22" s="2" customFormat="1" ht="12.75">
      <c r="A176" s="76"/>
      <c r="B176" s="82"/>
      <c r="C176" s="82"/>
      <c r="D176" s="52" t="s">
        <v>25</v>
      </c>
      <c r="E176" s="20"/>
      <c r="G176" s="100"/>
      <c r="H176" s="103"/>
      <c r="I176" s="55">
        <v>70</v>
      </c>
      <c r="J176" s="103">
        <v>70</v>
      </c>
      <c r="K176" s="100">
        <v>8</v>
      </c>
      <c r="L176" s="103">
        <v>8</v>
      </c>
      <c r="M176" s="35"/>
      <c r="N176" s="75"/>
      <c r="O176" s="100"/>
      <c r="P176" s="55"/>
      <c r="Q176" s="100"/>
      <c r="R176" s="55"/>
      <c r="S176" s="100"/>
      <c r="T176" s="55"/>
      <c r="U176" s="100"/>
      <c r="V176" s="55"/>
    </row>
    <row r="177" spans="1:22" s="2" customFormat="1" ht="12.75">
      <c r="A177" s="76"/>
      <c r="B177" s="82"/>
      <c r="C177" s="82"/>
      <c r="D177" s="53" t="s">
        <v>33</v>
      </c>
      <c r="E177" s="20"/>
      <c r="G177" s="100">
        <v>3</v>
      </c>
      <c r="H177" s="103">
        <v>3</v>
      </c>
      <c r="I177" s="55">
        <v>6</v>
      </c>
      <c r="J177" s="103">
        <v>6</v>
      </c>
      <c r="K177" s="100">
        <v>3</v>
      </c>
      <c r="L177" s="103">
        <v>3</v>
      </c>
      <c r="M177" s="35">
        <v>2</v>
      </c>
      <c r="N177" s="75">
        <v>2</v>
      </c>
      <c r="O177" s="114">
        <v>1</v>
      </c>
      <c r="P177" s="55">
        <v>1</v>
      </c>
      <c r="Q177" s="114">
        <v>2</v>
      </c>
      <c r="R177" s="55">
        <v>2</v>
      </c>
      <c r="S177" s="114">
        <v>3</v>
      </c>
      <c r="T177" s="55">
        <v>3</v>
      </c>
      <c r="U177" s="114">
        <v>6</v>
      </c>
      <c r="V177" s="55">
        <v>6</v>
      </c>
    </row>
    <row r="178" spans="1:22" s="2" customFormat="1" ht="12.75">
      <c r="A178" s="76"/>
      <c r="B178" s="82"/>
      <c r="C178" s="82"/>
      <c r="D178" s="53" t="s">
        <v>88</v>
      </c>
      <c r="E178" s="20"/>
      <c r="G178" s="100"/>
      <c r="H178" s="103"/>
      <c r="I178" s="55"/>
      <c r="J178" s="103"/>
      <c r="K178" s="100"/>
      <c r="L178" s="103"/>
      <c r="M178" s="35"/>
      <c r="N178" s="75"/>
      <c r="O178" s="100"/>
      <c r="P178" s="55"/>
      <c r="Q178" s="100">
        <v>19</v>
      </c>
      <c r="R178" s="55">
        <v>19</v>
      </c>
      <c r="S178" s="100">
        <v>19</v>
      </c>
      <c r="T178" s="55">
        <v>19</v>
      </c>
      <c r="U178" s="100">
        <v>22</v>
      </c>
      <c r="V178" s="55">
        <v>22</v>
      </c>
    </row>
    <row r="179" spans="1:22" s="2" customFormat="1" ht="12.75">
      <c r="A179" s="76"/>
      <c r="B179" s="82"/>
      <c r="C179" s="82"/>
      <c r="D179" s="53" t="s">
        <v>112</v>
      </c>
      <c r="E179" s="20"/>
      <c r="G179" s="100"/>
      <c r="H179" s="103"/>
      <c r="I179" s="55"/>
      <c r="J179" s="103"/>
      <c r="K179" s="100"/>
      <c r="L179" s="103"/>
      <c r="M179" s="35"/>
      <c r="N179" s="75"/>
      <c r="O179" s="100"/>
      <c r="P179" s="55"/>
      <c r="Q179" s="100">
        <v>270</v>
      </c>
      <c r="R179" s="55">
        <v>270</v>
      </c>
      <c r="S179" s="100">
        <v>59</v>
      </c>
      <c r="T179" s="55">
        <v>59</v>
      </c>
      <c r="U179" s="100"/>
      <c r="V179" s="55"/>
    </row>
    <row r="180" spans="1:22" s="2" customFormat="1" ht="12.75">
      <c r="A180" s="76"/>
      <c r="B180" s="82"/>
      <c r="C180" s="82"/>
      <c r="D180" s="53" t="s">
        <v>89</v>
      </c>
      <c r="E180" s="20"/>
      <c r="G180" s="100"/>
      <c r="H180" s="103"/>
      <c r="I180" s="55"/>
      <c r="J180" s="103"/>
      <c r="K180" s="100"/>
      <c r="L180" s="103"/>
      <c r="M180" s="35"/>
      <c r="N180" s="75"/>
      <c r="O180" s="100"/>
      <c r="P180" s="55"/>
      <c r="Q180" s="100">
        <v>516</v>
      </c>
      <c r="R180" s="55"/>
      <c r="S180" s="100">
        <v>517</v>
      </c>
      <c r="T180" s="55"/>
      <c r="U180" s="100">
        <v>516</v>
      </c>
      <c r="V180" s="55"/>
    </row>
    <row r="181" spans="1:22" s="2" customFormat="1" ht="12.75">
      <c r="A181" s="76"/>
      <c r="B181" s="82"/>
      <c r="C181" s="82"/>
      <c r="D181" s="14" t="s">
        <v>81</v>
      </c>
      <c r="E181" s="20"/>
      <c r="G181" s="100"/>
      <c r="H181" s="103"/>
      <c r="I181" s="55"/>
      <c r="J181" s="103"/>
      <c r="K181" s="100"/>
      <c r="L181" s="103"/>
      <c r="M181" s="35"/>
      <c r="N181" s="75"/>
      <c r="O181" s="114"/>
      <c r="P181" s="55"/>
      <c r="Q181" s="114">
        <v>55</v>
      </c>
      <c r="R181" s="55"/>
      <c r="S181" s="114">
        <v>90</v>
      </c>
      <c r="T181" s="55"/>
      <c r="U181" s="114">
        <v>181</v>
      </c>
      <c r="V181" s="55"/>
    </row>
    <row r="182" spans="1:22" s="2" customFormat="1" ht="12.75">
      <c r="A182" s="76"/>
      <c r="B182" s="82"/>
      <c r="C182" s="82"/>
      <c r="D182" s="14" t="s">
        <v>118</v>
      </c>
      <c r="E182" s="20"/>
      <c r="G182" s="100"/>
      <c r="H182" s="103"/>
      <c r="I182" s="55"/>
      <c r="J182" s="103"/>
      <c r="K182" s="100"/>
      <c r="L182" s="103"/>
      <c r="M182" s="35"/>
      <c r="N182" s="75"/>
      <c r="O182" s="114"/>
      <c r="P182" s="55"/>
      <c r="Q182" s="114"/>
      <c r="R182" s="55"/>
      <c r="S182" s="114">
        <v>600</v>
      </c>
      <c r="T182" s="55"/>
      <c r="U182" s="114">
        <v>749</v>
      </c>
      <c r="V182" s="55"/>
    </row>
    <row r="183" spans="1:22" s="2" customFormat="1" ht="12.75">
      <c r="A183" s="76"/>
      <c r="B183" s="82"/>
      <c r="C183" s="82"/>
      <c r="D183" s="53" t="s">
        <v>90</v>
      </c>
      <c r="E183" s="20"/>
      <c r="G183" s="100"/>
      <c r="H183" s="103"/>
      <c r="I183" s="55"/>
      <c r="J183" s="103"/>
      <c r="K183" s="100"/>
      <c r="L183" s="103"/>
      <c r="M183" s="35"/>
      <c r="N183" s="75"/>
      <c r="O183" s="114">
        <v>1239</v>
      </c>
      <c r="P183" s="55">
        <v>1239</v>
      </c>
      <c r="Q183" s="114"/>
      <c r="R183" s="55"/>
      <c r="S183" s="114"/>
      <c r="T183" s="55"/>
      <c r="U183" s="114"/>
      <c r="V183" s="55"/>
    </row>
    <row r="184" spans="1:22" s="2" customFormat="1" ht="12.75">
      <c r="A184" s="76"/>
      <c r="B184" s="130" t="s">
        <v>134</v>
      </c>
      <c r="C184" s="130"/>
      <c r="D184" s="19"/>
      <c r="E184" s="20"/>
      <c r="G184" s="34">
        <f aca="true" t="shared" si="24" ref="G184:P184">SUM(G185:G193)</f>
        <v>1572</v>
      </c>
      <c r="H184" s="34">
        <f t="shared" si="24"/>
        <v>1566</v>
      </c>
      <c r="I184" s="34">
        <f t="shared" si="24"/>
        <v>1712</v>
      </c>
      <c r="J184" s="34">
        <f t="shared" si="24"/>
        <v>1711</v>
      </c>
      <c r="K184" s="34">
        <f t="shared" si="24"/>
        <v>3919</v>
      </c>
      <c r="L184" s="34">
        <f t="shared" si="24"/>
        <v>3919</v>
      </c>
      <c r="M184" s="34">
        <f t="shared" si="24"/>
        <v>3162</v>
      </c>
      <c r="N184" s="34">
        <f t="shared" si="24"/>
        <v>3162</v>
      </c>
      <c r="O184" s="34">
        <f t="shared" si="24"/>
        <v>4314</v>
      </c>
      <c r="P184" s="34">
        <f t="shared" si="24"/>
        <v>4314</v>
      </c>
      <c r="Q184" s="34">
        <f aca="true" t="shared" si="25" ref="Q184:V184">SUM(Q185:Q193)</f>
        <v>2483</v>
      </c>
      <c r="R184" s="34">
        <f t="shared" si="25"/>
        <v>2483</v>
      </c>
      <c r="S184" s="34">
        <f t="shared" si="25"/>
        <v>2883</v>
      </c>
      <c r="T184" s="34">
        <f t="shared" si="25"/>
        <v>2883</v>
      </c>
      <c r="U184" s="34">
        <f t="shared" si="25"/>
        <v>521</v>
      </c>
      <c r="V184" s="34">
        <f t="shared" si="25"/>
        <v>521</v>
      </c>
    </row>
    <row r="185" spans="1:22" s="2" customFormat="1" ht="12.75">
      <c r="A185" s="76"/>
      <c r="B185" s="82"/>
      <c r="C185" s="82"/>
      <c r="D185" s="53" t="s">
        <v>56</v>
      </c>
      <c r="E185" s="20"/>
      <c r="G185" s="48">
        <v>26</v>
      </c>
      <c r="H185" s="31">
        <v>26</v>
      </c>
      <c r="I185" s="35">
        <v>34</v>
      </c>
      <c r="J185" s="28">
        <v>34</v>
      </c>
      <c r="K185" s="50">
        <f>15+31</f>
        <v>46</v>
      </c>
      <c r="L185" s="66">
        <f>15+31</f>
        <v>46</v>
      </c>
      <c r="M185" s="35">
        <f>49+41</f>
        <v>90</v>
      </c>
      <c r="N185" s="28">
        <f>49+41</f>
        <v>90</v>
      </c>
      <c r="O185" s="48">
        <v>40</v>
      </c>
      <c r="P185" s="35">
        <v>40</v>
      </c>
      <c r="Q185" s="48"/>
      <c r="R185" s="35"/>
      <c r="S185" s="48"/>
      <c r="T185" s="35"/>
      <c r="U185" s="48"/>
      <c r="V185" s="35"/>
    </row>
    <row r="186" spans="1:22" s="2" customFormat="1" ht="12.75">
      <c r="A186" s="76"/>
      <c r="B186" s="82"/>
      <c r="C186" s="82"/>
      <c r="D186" s="53" t="s">
        <v>63</v>
      </c>
      <c r="E186" s="20"/>
      <c r="G186" s="55"/>
      <c r="H186" s="67"/>
      <c r="I186" s="55"/>
      <c r="J186" s="67"/>
      <c r="K186" s="54">
        <f>1349+27</f>
        <v>1376</v>
      </c>
      <c r="L186" s="74">
        <f>1349+27</f>
        <v>1376</v>
      </c>
      <c r="M186" s="35">
        <v>225</v>
      </c>
      <c r="N186" s="67">
        <v>225</v>
      </c>
      <c r="O186" s="55">
        <v>2453</v>
      </c>
      <c r="P186" s="55">
        <v>2453</v>
      </c>
      <c r="Q186" s="55">
        <v>2084</v>
      </c>
      <c r="R186" s="55">
        <v>2084</v>
      </c>
      <c r="S186" s="55">
        <v>2438</v>
      </c>
      <c r="T186" s="55">
        <v>2438</v>
      </c>
      <c r="U186" s="55"/>
      <c r="V186" s="55"/>
    </row>
    <row r="187" spans="1:22" s="2" customFormat="1" ht="12.75">
      <c r="A187" s="76"/>
      <c r="B187" s="82"/>
      <c r="C187" s="82"/>
      <c r="D187" s="53" t="s">
        <v>85</v>
      </c>
      <c r="E187" s="20"/>
      <c r="G187" s="99">
        <f>221+14</f>
        <v>235</v>
      </c>
      <c r="H187" s="75">
        <f>221+14</f>
        <v>235</v>
      </c>
      <c r="I187" s="99">
        <f>218+17</f>
        <v>235</v>
      </c>
      <c r="J187" s="99">
        <f>218+17</f>
        <v>235</v>
      </c>
      <c r="K187" s="100">
        <f>221+10</f>
        <v>231</v>
      </c>
      <c r="L187" s="100">
        <f>221+10</f>
        <v>231</v>
      </c>
      <c r="M187" s="35">
        <v>34</v>
      </c>
      <c r="N187" s="67">
        <v>34</v>
      </c>
      <c r="O187" s="99"/>
      <c r="P187" s="55"/>
      <c r="Q187" s="99"/>
      <c r="R187" s="55"/>
      <c r="S187" s="99"/>
      <c r="T187" s="55"/>
      <c r="U187" s="99"/>
      <c r="V187" s="55"/>
    </row>
    <row r="188" spans="1:22" s="2" customFormat="1" ht="12.75">
      <c r="A188" s="76"/>
      <c r="B188" s="82"/>
      <c r="C188" s="82"/>
      <c r="D188" s="53" t="s">
        <v>80</v>
      </c>
      <c r="E188" s="20"/>
      <c r="G188" s="99">
        <v>46</v>
      </c>
      <c r="H188" s="75">
        <v>46</v>
      </c>
      <c r="I188" s="99">
        <v>134</v>
      </c>
      <c r="J188" s="75">
        <v>134</v>
      </c>
      <c r="K188" s="100">
        <f>77+21</f>
        <v>98</v>
      </c>
      <c r="L188" s="100">
        <f>77+21</f>
        <v>98</v>
      </c>
      <c r="M188" s="35">
        <f>313+164</f>
        <v>477</v>
      </c>
      <c r="N188" s="35">
        <f>313+164</f>
        <v>477</v>
      </c>
      <c r="O188" s="99">
        <v>406</v>
      </c>
      <c r="P188" s="55">
        <v>406</v>
      </c>
      <c r="Q188" s="99">
        <v>396</v>
      </c>
      <c r="R188" s="55">
        <v>396</v>
      </c>
      <c r="S188" s="99">
        <v>423</v>
      </c>
      <c r="T188" s="55">
        <v>423</v>
      </c>
      <c r="U188" s="99">
        <v>424</v>
      </c>
      <c r="V188" s="55">
        <v>424</v>
      </c>
    </row>
    <row r="189" spans="1:22" s="2" customFormat="1" ht="12.75">
      <c r="A189" s="76"/>
      <c r="B189" s="53"/>
      <c r="C189" s="53"/>
      <c r="D189" s="52" t="s">
        <v>25</v>
      </c>
      <c r="E189" s="77"/>
      <c r="G189" s="99">
        <f>765+424</f>
        <v>1189</v>
      </c>
      <c r="H189" s="99">
        <f>765+424</f>
        <v>1189</v>
      </c>
      <c r="I189" s="99">
        <f>572+620</f>
        <v>1192</v>
      </c>
      <c r="J189" s="99">
        <f>572+620</f>
        <v>1192</v>
      </c>
      <c r="K189" s="100">
        <f>864+1299</f>
        <v>2163</v>
      </c>
      <c r="L189" s="100">
        <f>864+1299</f>
        <v>2163</v>
      </c>
      <c r="M189" s="35">
        <f>593+1697</f>
        <v>2290</v>
      </c>
      <c r="N189" s="35">
        <f>593+1697</f>
        <v>2290</v>
      </c>
      <c r="O189" s="123">
        <v>1411</v>
      </c>
      <c r="P189" s="55">
        <v>1411</v>
      </c>
      <c r="Q189" s="123"/>
      <c r="R189" s="55"/>
      <c r="S189" s="123"/>
      <c r="T189" s="55"/>
      <c r="U189" s="123"/>
      <c r="V189" s="55"/>
    </row>
    <row r="190" spans="1:22" s="2" customFormat="1" ht="12.75">
      <c r="A190" s="76"/>
      <c r="B190" s="53"/>
      <c r="C190" s="53"/>
      <c r="D190" s="14" t="s">
        <v>81</v>
      </c>
      <c r="E190" s="77"/>
      <c r="G190" s="99">
        <v>6</v>
      </c>
      <c r="H190" s="75"/>
      <c r="I190" s="99">
        <v>1</v>
      </c>
      <c r="J190" s="75"/>
      <c r="K190" s="100"/>
      <c r="L190" s="103"/>
      <c r="M190" s="35"/>
      <c r="N190" s="67"/>
      <c r="O190" s="99"/>
      <c r="P190" s="55"/>
      <c r="Q190" s="99"/>
      <c r="R190" s="55"/>
      <c r="S190" s="99"/>
      <c r="T190" s="55"/>
      <c r="U190" s="99"/>
      <c r="V190" s="55"/>
    </row>
    <row r="191" spans="1:22" s="2" customFormat="1" ht="12.75">
      <c r="A191" s="76"/>
      <c r="B191" s="53"/>
      <c r="C191" s="53"/>
      <c r="D191" s="14" t="s">
        <v>62</v>
      </c>
      <c r="E191" s="77"/>
      <c r="G191" s="99"/>
      <c r="H191" s="75"/>
      <c r="I191" s="99"/>
      <c r="J191" s="75"/>
      <c r="K191" s="100"/>
      <c r="L191" s="103"/>
      <c r="M191" s="35"/>
      <c r="N191" s="67"/>
      <c r="O191" s="99"/>
      <c r="P191" s="55"/>
      <c r="Q191" s="99">
        <v>3</v>
      </c>
      <c r="R191" s="55">
        <v>3</v>
      </c>
      <c r="S191" s="99">
        <v>22</v>
      </c>
      <c r="T191" s="55">
        <v>22</v>
      </c>
      <c r="U191" s="99">
        <v>86</v>
      </c>
      <c r="V191" s="55">
        <v>86</v>
      </c>
    </row>
    <row r="192" spans="1:22" s="2" customFormat="1" ht="12.75">
      <c r="A192" s="76"/>
      <c r="B192" s="53"/>
      <c r="C192" s="53"/>
      <c r="D192" s="53" t="s">
        <v>33</v>
      </c>
      <c r="E192" s="77"/>
      <c r="G192" s="99">
        <v>70</v>
      </c>
      <c r="H192" s="75">
        <v>70</v>
      </c>
      <c r="I192" s="99">
        <v>116</v>
      </c>
      <c r="J192" s="75">
        <v>116</v>
      </c>
      <c r="K192" s="100"/>
      <c r="L192" s="103"/>
      <c r="M192" s="35"/>
      <c r="N192" s="67"/>
      <c r="O192" s="99"/>
      <c r="P192" s="55"/>
      <c r="Q192" s="99"/>
      <c r="R192" s="55"/>
      <c r="S192" s="99"/>
      <c r="T192" s="55"/>
      <c r="U192" s="99">
        <v>11</v>
      </c>
      <c r="V192" s="55">
        <v>11</v>
      </c>
    </row>
    <row r="193" spans="1:22" s="2" customFormat="1" ht="12.75">
      <c r="A193" s="76"/>
      <c r="B193" s="53"/>
      <c r="C193" s="53"/>
      <c r="D193" s="53" t="s">
        <v>24</v>
      </c>
      <c r="E193" s="77"/>
      <c r="G193" s="55"/>
      <c r="H193" s="67"/>
      <c r="I193" s="55"/>
      <c r="J193" s="67"/>
      <c r="K193" s="74">
        <v>5</v>
      </c>
      <c r="L193" s="74">
        <v>5</v>
      </c>
      <c r="M193" s="28">
        <v>46</v>
      </c>
      <c r="N193" s="75">
        <v>46</v>
      </c>
      <c r="O193" s="74">
        <v>4</v>
      </c>
      <c r="P193" s="116">
        <v>4</v>
      </c>
      <c r="Q193" s="114"/>
      <c r="R193" s="116"/>
      <c r="S193" s="115"/>
      <c r="T193" s="116"/>
      <c r="U193" s="115"/>
      <c r="V193" s="116"/>
    </row>
    <row r="194" spans="1:22" s="2" customFormat="1" ht="12.75">
      <c r="A194" s="76"/>
      <c r="B194" s="130" t="s">
        <v>17</v>
      </c>
      <c r="C194" s="130"/>
      <c r="D194" s="53"/>
      <c r="E194" s="77"/>
      <c r="G194" s="93">
        <f aca="true" t="shared" si="26" ref="G194:V194">SUM(G195:G201)</f>
        <v>2154</v>
      </c>
      <c r="H194" s="93">
        <f t="shared" si="26"/>
        <v>7</v>
      </c>
      <c r="I194" s="93">
        <f t="shared" si="26"/>
        <v>1898</v>
      </c>
      <c r="J194" s="93">
        <f t="shared" si="26"/>
        <v>13</v>
      </c>
      <c r="K194" s="93">
        <f t="shared" si="26"/>
        <v>2013</v>
      </c>
      <c r="L194" s="93">
        <f t="shared" si="26"/>
        <v>3</v>
      </c>
      <c r="M194" s="93">
        <f t="shared" si="26"/>
        <v>1898</v>
      </c>
      <c r="N194" s="93">
        <f t="shared" si="26"/>
        <v>5</v>
      </c>
      <c r="O194" s="93">
        <f t="shared" si="26"/>
        <v>1706</v>
      </c>
      <c r="P194" s="93">
        <f t="shared" si="26"/>
        <v>13</v>
      </c>
      <c r="Q194" s="93">
        <f t="shared" si="26"/>
        <v>1962</v>
      </c>
      <c r="R194" s="93">
        <f t="shared" si="26"/>
        <v>101</v>
      </c>
      <c r="S194" s="93">
        <f t="shared" si="26"/>
        <v>1533</v>
      </c>
      <c r="T194" s="93">
        <f t="shared" si="26"/>
        <v>86</v>
      </c>
      <c r="U194" s="93">
        <f t="shared" si="26"/>
        <v>1690</v>
      </c>
      <c r="V194" s="93">
        <f t="shared" si="26"/>
        <v>56</v>
      </c>
    </row>
    <row r="195" spans="1:22" s="2" customFormat="1" ht="12.75">
      <c r="A195" s="76"/>
      <c r="B195" s="53"/>
      <c r="C195" s="53"/>
      <c r="D195" s="53" t="s">
        <v>63</v>
      </c>
      <c r="E195" s="77"/>
      <c r="G195" s="55">
        <v>3</v>
      </c>
      <c r="H195" s="67">
        <v>3</v>
      </c>
      <c r="I195" s="55">
        <v>3</v>
      </c>
      <c r="J195" s="67">
        <v>3</v>
      </c>
      <c r="K195" s="74">
        <v>3</v>
      </c>
      <c r="L195" s="74">
        <v>3</v>
      </c>
      <c r="M195" s="28">
        <v>5</v>
      </c>
      <c r="N195" s="75">
        <v>5</v>
      </c>
      <c r="O195" s="74">
        <v>5</v>
      </c>
      <c r="P195" s="116">
        <v>5</v>
      </c>
      <c r="Q195" s="114">
        <v>5</v>
      </c>
      <c r="R195" s="116">
        <v>5</v>
      </c>
      <c r="S195" s="115">
        <v>5</v>
      </c>
      <c r="T195" s="116">
        <v>5</v>
      </c>
      <c r="U195" s="115">
        <v>5</v>
      </c>
      <c r="V195" s="116">
        <v>5</v>
      </c>
    </row>
    <row r="196" spans="1:22" s="2" customFormat="1" ht="12.75">
      <c r="A196" s="76"/>
      <c r="B196" s="53"/>
      <c r="C196" s="53"/>
      <c r="D196" s="53" t="s">
        <v>80</v>
      </c>
      <c r="E196" s="77"/>
      <c r="G196" s="100">
        <v>4</v>
      </c>
      <c r="H196" s="103">
        <v>4</v>
      </c>
      <c r="I196" s="100">
        <v>10</v>
      </c>
      <c r="J196" s="103">
        <v>10</v>
      </c>
      <c r="K196" s="100"/>
      <c r="L196" s="103"/>
      <c r="M196" s="35"/>
      <c r="N196" s="55"/>
      <c r="O196" s="99"/>
      <c r="P196" s="55"/>
      <c r="Q196" s="123">
        <v>21</v>
      </c>
      <c r="R196" s="123">
        <v>21</v>
      </c>
      <c r="S196" s="123"/>
      <c r="T196" s="123"/>
      <c r="U196" s="123">
        <v>8</v>
      </c>
      <c r="V196" s="123">
        <v>8</v>
      </c>
    </row>
    <row r="197" spans="1:22" s="2" customFormat="1" ht="12.75">
      <c r="A197" s="76"/>
      <c r="B197" s="53"/>
      <c r="C197" s="53"/>
      <c r="D197" s="8" t="s">
        <v>24</v>
      </c>
      <c r="E197" s="77"/>
      <c r="G197" s="100"/>
      <c r="H197" s="103"/>
      <c r="I197" s="100"/>
      <c r="J197" s="103"/>
      <c r="K197" s="100"/>
      <c r="L197" s="103"/>
      <c r="M197" s="35"/>
      <c r="N197" s="55"/>
      <c r="O197" s="99">
        <v>8</v>
      </c>
      <c r="P197" s="55">
        <v>8</v>
      </c>
      <c r="Q197" s="123">
        <v>66</v>
      </c>
      <c r="R197" s="123">
        <v>66</v>
      </c>
      <c r="S197" s="123">
        <v>71</v>
      </c>
      <c r="T197" s="123">
        <v>71</v>
      </c>
      <c r="U197" s="123">
        <v>28</v>
      </c>
      <c r="V197" s="123">
        <v>28</v>
      </c>
    </row>
    <row r="198" spans="1:22" s="2" customFormat="1" ht="12.75">
      <c r="A198" s="76"/>
      <c r="B198" s="53"/>
      <c r="C198" s="53"/>
      <c r="D198" s="53" t="s">
        <v>92</v>
      </c>
      <c r="E198" s="77"/>
      <c r="G198" s="100">
        <v>828</v>
      </c>
      <c r="H198" s="103"/>
      <c r="I198" s="100">
        <v>868</v>
      </c>
      <c r="J198" s="103"/>
      <c r="K198" s="100">
        <v>853</v>
      </c>
      <c r="L198" s="103"/>
      <c r="M198" s="35">
        <v>803</v>
      </c>
      <c r="N198" s="55"/>
      <c r="O198" s="99">
        <v>880</v>
      </c>
      <c r="P198" s="55"/>
      <c r="Q198" s="123">
        <v>1100</v>
      </c>
      <c r="R198" s="123"/>
      <c r="S198" s="123">
        <v>884</v>
      </c>
      <c r="T198" s="123"/>
      <c r="U198" s="123">
        <v>989</v>
      </c>
      <c r="V198" s="123"/>
    </row>
    <row r="199" spans="1:22" s="2" customFormat="1" ht="12.75">
      <c r="A199" s="76"/>
      <c r="B199" s="53"/>
      <c r="C199" s="53"/>
      <c r="D199" s="52" t="s">
        <v>91</v>
      </c>
      <c r="E199" s="77"/>
      <c r="G199" s="100">
        <v>549</v>
      </c>
      <c r="H199" s="103"/>
      <c r="I199" s="100">
        <v>236</v>
      </c>
      <c r="J199" s="103"/>
      <c r="K199" s="100">
        <v>1045</v>
      </c>
      <c r="L199" s="103"/>
      <c r="M199" s="35">
        <v>991</v>
      </c>
      <c r="N199" s="55"/>
      <c r="O199" s="123">
        <v>742</v>
      </c>
      <c r="P199" s="55"/>
      <c r="Q199" s="123">
        <v>689</v>
      </c>
      <c r="R199" s="123"/>
      <c r="S199" s="123">
        <v>501</v>
      </c>
      <c r="T199" s="123"/>
      <c r="U199" s="123">
        <v>571</v>
      </c>
      <c r="V199" s="123"/>
    </row>
    <row r="200" spans="1:22" s="2" customFormat="1" ht="12.75">
      <c r="A200" s="76"/>
      <c r="B200" s="53"/>
      <c r="C200" s="53"/>
      <c r="D200" s="52" t="s">
        <v>25</v>
      </c>
      <c r="E200" s="77"/>
      <c r="G200" s="100"/>
      <c r="H200" s="103"/>
      <c r="I200" s="100"/>
      <c r="J200" s="103"/>
      <c r="K200" s="100"/>
      <c r="L200" s="103"/>
      <c r="M200" s="35"/>
      <c r="N200" s="55"/>
      <c r="O200" s="123"/>
      <c r="P200" s="55"/>
      <c r="Q200" s="123">
        <v>9</v>
      </c>
      <c r="R200" s="123">
        <v>9</v>
      </c>
      <c r="S200" s="123">
        <v>10</v>
      </c>
      <c r="T200" s="123">
        <v>10</v>
      </c>
      <c r="U200" s="123">
        <v>15</v>
      </c>
      <c r="V200" s="123">
        <v>15</v>
      </c>
    </row>
    <row r="201" spans="1:22" s="2" customFormat="1" ht="12.75">
      <c r="A201" s="87"/>
      <c r="B201" s="88"/>
      <c r="C201" s="88"/>
      <c r="D201" s="25" t="s">
        <v>81</v>
      </c>
      <c r="E201" s="89"/>
      <c r="F201" s="91"/>
      <c r="G201" s="104">
        <v>770</v>
      </c>
      <c r="H201" s="105"/>
      <c r="I201" s="104">
        <v>781</v>
      </c>
      <c r="J201" s="105"/>
      <c r="K201" s="104">
        <v>112</v>
      </c>
      <c r="L201" s="105"/>
      <c r="M201" s="36">
        <v>99</v>
      </c>
      <c r="N201" s="56"/>
      <c r="O201" s="157">
        <v>71</v>
      </c>
      <c r="P201" s="56"/>
      <c r="Q201" s="157">
        <v>72</v>
      </c>
      <c r="R201" s="157"/>
      <c r="S201" s="157">
        <v>62</v>
      </c>
      <c r="T201" s="157"/>
      <c r="U201" s="157">
        <v>74</v>
      </c>
      <c r="V201" s="157"/>
    </row>
    <row r="202" spans="1:22" s="134" customFormat="1" ht="12.75">
      <c r="A202" s="137" t="s">
        <v>135</v>
      </c>
      <c r="B202" s="132"/>
      <c r="C202" s="132"/>
      <c r="D202" s="132"/>
      <c r="E202" s="133"/>
      <c r="G202" s="136">
        <f aca="true" t="shared" si="27" ref="G202:V202">+G203+G214+G224+G226</f>
        <v>2368</v>
      </c>
      <c r="H202" s="136">
        <f t="shared" si="27"/>
        <v>88</v>
      </c>
      <c r="I202" s="136">
        <f t="shared" si="27"/>
        <v>3876</v>
      </c>
      <c r="J202" s="136">
        <f t="shared" si="27"/>
        <v>296</v>
      </c>
      <c r="K202" s="136">
        <f t="shared" si="27"/>
        <v>5169</v>
      </c>
      <c r="L202" s="136">
        <f t="shared" si="27"/>
        <v>444</v>
      </c>
      <c r="M202" s="136">
        <f t="shared" si="27"/>
        <v>6502</v>
      </c>
      <c r="N202" s="136">
        <f t="shared" si="27"/>
        <v>2543</v>
      </c>
      <c r="O202" s="136">
        <f t="shared" si="27"/>
        <v>4811</v>
      </c>
      <c r="P202" s="136">
        <f t="shared" si="27"/>
        <v>145</v>
      </c>
      <c r="Q202" s="136">
        <f t="shared" si="27"/>
        <v>10713</v>
      </c>
      <c r="R202" s="136">
        <f t="shared" si="27"/>
        <v>5053</v>
      </c>
      <c r="S202" s="136">
        <f t="shared" si="27"/>
        <v>9411</v>
      </c>
      <c r="T202" s="136">
        <f t="shared" si="27"/>
        <v>4762</v>
      </c>
      <c r="U202" s="136">
        <f t="shared" si="27"/>
        <v>11023</v>
      </c>
      <c r="V202" s="136">
        <f t="shared" si="27"/>
        <v>7182</v>
      </c>
    </row>
    <row r="203" spans="1:22" s="2" customFormat="1" ht="12.75">
      <c r="A203" s="76"/>
      <c r="B203" s="82" t="s">
        <v>136</v>
      </c>
      <c r="C203" s="82"/>
      <c r="D203" s="53"/>
      <c r="E203" s="77"/>
      <c r="G203" s="93">
        <f>SUM(G204:G213)</f>
        <v>1799</v>
      </c>
      <c r="H203" s="93">
        <f aca="true" t="shared" si="28" ref="H203:V203">SUM(H204:H213)</f>
        <v>88</v>
      </c>
      <c r="I203" s="93">
        <f t="shared" si="28"/>
        <v>2471</v>
      </c>
      <c r="J203" s="93">
        <f t="shared" si="28"/>
        <v>296</v>
      </c>
      <c r="K203" s="93">
        <f t="shared" si="28"/>
        <v>2142</v>
      </c>
      <c r="L203" s="93">
        <f t="shared" si="28"/>
        <v>444</v>
      </c>
      <c r="M203" s="93">
        <f t="shared" si="28"/>
        <v>2693</v>
      </c>
      <c r="N203" s="93">
        <f t="shared" si="28"/>
        <v>1963</v>
      </c>
      <c r="O203" s="93">
        <f t="shared" si="28"/>
        <v>872</v>
      </c>
      <c r="P203" s="93">
        <f t="shared" si="28"/>
        <v>145</v>
      </c>
      <c r="Q203" s="93">
        <f t="shared" si="28"/>
        <v>756</v>
      </c>
      <c r="R203" s="93">
        <f t="shared" si="28"/>
        <v>1</v>
      </c>
      <c r="S203" s="93">
        <f t="shared" si="28"/>
        <v>772</v>
      </c>
      <c r="T203" s="93">
        <f t="shared" si="28"/>
        <v>0</v>
      </c>
      <c r="U203" s="93">
        <f t="shared" si="28"/>
        <v>1292</v>
      </c>
      <c r="V203" s="93">
        <f t="shared" si="28"/>
        <v>601</v>
      </c>
    </row>
    <row r="204" spans="1:22" s="2" customFormat="1" ht="12.75">
      <c r="A204" s="76"/>
      <c r="B204" s="19"/>
      <c r="C204" s="19"/>
      <c r="D204" s="52" t="s">
        <v>25</v>
      </c>
      <c r="E204" s="77"/>
      <c r="G204" s="54">
        <v>36</v>
      </c>
      <c r="H204" s="74">
        <v>36</v>
      </c>
      <c r="I204" s="54"/>
      <c r="J204" s="74"/>
      <c r="K204" s="54"/>
      <c r="L204" s="74"/>
      <c r="M204" s="35">
        <v>31</v>
      </c>
      <c r="N204" s="67">
        <v>31</v>
      </c>
      <c r="O204" s="54">
        <v>31</v>
      </c>
      <c r="P204" s="67">
        <v>31</v>
      </c>
      <c r="Q204" s="54"/>
      <c r="R204" s="67"/>
      <c r="S204" s="54"/>
      <c r="T204" s="67"/>
      <c r="U204" s="54"/>
      <c r="V204" s="67"/>
    </row>
    <row r="205" spans="1:22" s="2" customFormat="1" ht="12.75">
      <c r="A205" s="76"/>
      <c r="B205" s="19"/>
      <c r="C205" s="19"/>
      <c r="D205" s="53" t="s">
        <v>79</v>
      </c>
      <c r="E205" s="77"/>
      <c r="G205" s="54">
        <f>6+26</f>
        <v>32</v>
      </c>
      <c r="H205" s="74"/>
      <c r="I205" s="54">
        <v>2</v>
      </c>
      <c r="J205" s="74"/>
      <c r="K205" s="54">
        <v>11</v>
      </c>
      <c r="L205" s="74"/>
      <c r="M205" s="35">
        <v>6</v>
      </c>
      <c r="N205" s="67"/>
      <c r="O205" s="54">
        <v>10</v>
      </c>
      <c r="P205" s="55"/>
      <c r="Q205" s="54">
        <v>10</v>
      </c>
      <c r="R205" s="55"/>
      <c r="S205" s="54">
        <v>12</v>
      </c>
      <c r="T205" s="55"/>
      <c r="U205" s="54">
        <v>10</v>
      </c>
      <c r="V205" s="55"/>
    </row>
    <row r="206" spans="1:22" s="2" customFormat="1" ht="12.75">
      <c r="A206" s="76"/>
      <c r="B206" s="19"/>
      <c r="C206" s="19"/>
      <c r="D206" s="53" t="s">
        <v>56</v>
      </c>
      <c r="E206" s="77"/>
      <c r="G206" s="54"/>
      <c r="H206" s="74"/>
      <c r="I206" s="54">
        <v>15</v>
      </c>
      <c r="J206" s="74">
        <v>15</v>
      </c>
      <c r="K206" s="54">
        <v>50</v>
      </c>
      <c r="L206" s="74">
        <v>50</v>
      </c>
      <c r="M206" s="35">
        <v>37</v>
      </c>
      <c r="N206" s="67">
        <v>37</v>
      </c>
      <c r="O206" s="54">
        <v>8</v>
      </c>
      <c r="P206" s="67">
        <v>8</v>
      </c>
      <c r="Q206" s="54"/>
      <c r="R206" s="67"/>
      <c r="S206" s="54"/>
      <c r="T206" s="67"/>
      <c r="U206" s="54"/>
      <c r="V206" s="67"/>
    </row>
    <row r="207" spans="1:22" s="2" customFormat="1" ht="12.75">
      <c r="A207" s="76"/>
      <c r="B207" s="19"/>
      <c r="C207" s="19"/>
      <c r="D207" s="8" t="s">
        <v>83</v>
      </c>
      <c r="E207" s="77"/>
      <c r="G207" s="54">
        <v>66</v>
      </c>
      <c r="H207" s="74"/>
      <c r="I207" s="54"/>
      <c r="J207" s="74"/>
      <c r="K207" s="54"/>
      <c r="L207" s="74"/>
      <c r="M207" s="35"/>
      <c r="N207" s="67"/>
      <c r="O207" s="54"/>
      <c r="P207" s="67"/>
      <c r="Q207" s="54"/>
      <c r="R207" s="67"/>
      <c r="S207" s="54">
        <v>136</v>
      </c>
      <c r="T207" s="67"/>
      <c r="U207" s="54"/>
      <c r="V207" s="67"/>
    </row>
    <row r="208" spans="1:22" s="2" customFormat="1" ht="12.75">
      <c r="A208" s="76"/>
      <c r="B208" s="19"/>
      <c r="C208" s="19"/>
      <c r="D208" s="8" t="s">
        <v>24</v>
      </c>
      <c r="E208" s="77"/>
      <c r="G208" s="54"/>
      <c r="H208" s="74"/>
      <c r="I208" s="54">
        <v>281</v>
      </c>
      <c r="J208" s="74">
        <v>281</v>
      </c>
      <c r="K208" s="54">
        <v>121</v>
      </c>
      <c r="L208" s="74">
        <v>121</v>
      </c>
      <c r="M208" s="35">
        <v>247</v>
      </c>
      <c r="N208" s="67">
        <v>247</v>
      </c>
      <c r="O208" s="54">
        <v>106</v>
      </c>
      <c r="P208" s="67">
        <v>106</v>
      </c>
      <c r="Q208" s="54"/>
      <c r="R208" s="67"/>
      <c r="S208" s="54"/>
      <c r="T208" s="67"/>
      <c r="U208" s="54">
        <v>220</v>
      </c>
      <c r="V208" s="67">
        <v>220</v>
      </c>
    </row>
    <row r="209" spans="1:22" s="2" customFormat="1" ht="12.75">
      <c r="A209" s="76"/>
      <c r="B209" s="19"/>
      <c r="C209" s="19"/>
      <c r="D209" s="53" t="s">
        <v>63</v>
      </c>
      <c r="E209" s="77"/>
      <c r="G209" s="54"/>
      <c r="H209" s="74"/>
      <c r="I209" s="54"/>
      <c r="J209" s="74"/>
      <c r="K209" s="54">
        <v>232</v>
      </c>
      <c r="L209" s="74">
        <v>232</v>
      </c>
      <c r="M209" s="35">
        <v>1575</v>
      </c>
      <c r="N209" s="67">
        <v>1575</v>
      </c>
      <c r="O209" s="54"/>
      <c r="P209" s="67"/>
      <c r="Q209" s="54"/>
      <c r="R209" s="67"/>
      <c r="S209" s="54"/>
      <c r="T209" s="67"/>
      <c r="U209" s="54"/>
      <c r="V209" s="67"/>
    </row>
    <row r="210" spans="1:22" s="2" customFormat="1" ht="12.75">
      <c r="A210" s="76"/>
      <c r="B210" s="19"/>
      <c r="C210" s="19"/>
      <c r="D210" s="53" t="s">
        <v>80</v>
      </c>
      <c r="E210" s="77"/>
      <c r="G210" s="54">
        <v>52</v>
      </c>
      <c r="H210" s="74">
        <v>52</v>
      </c>
      <c r="I210" s="54"/>
      <c r="J210" s="74"/>
      <c r="K210" s="54">
        <v>41</v>
      </c>
      <c r="L210" s="74">
        <v>41</v>
      </c>
      <c r="M210" s="35">
        <f>21+52</f>
        <v>73</v>
      </c>
      <c r="N210" s="35">
        <f>21+52</f>
        <v>73</v>
      </c>
      <c r="O210" s="54"/>
      <c r="P210" s="67"/>
      <c r="Q210" s="54"/>
      <c r="R210" s="67"/>
      <c r="S210" s="54"/>
      <c r="T210" s="67"/>
      <c r="U210" s="54"/>
      <c r="V210" s="67"/>
    </row>
    <row r="211" spans="1:22" s="2" customFormat="1" ht="12.75">
      <c r="A211" s="76"/>
      <c r="B211" s="19"/>
      <c r="C211" s="19"/>
      <c r="D211" s="14" t="s">
        <v>62</v>
      </c>
      <c r="E211" s="77"/>
      <c r="G211" s="54"/>
      <c r="H211" s="74"/>
      <c r="I211" s="54"/>
      <c r="J211" s="74"/>
      <c r="K211" s="54"/>
      <c r="L211" s="74"/>
      <c r="M211" s="35"/>
      <c r="N211" s="28"/>
      <c r="O211" s="54"/>
      <c r="P211" s="67"/>
      <c r="Q211" s="54">
        <v>1</v>
      </c>
      <c r="R211" s="67">
        <v>1</v>
      </c>
      <c r="S211" s="54"/>
      <c r="T211" s="67"/>
      <c r="U211" s="54">
        <v>103</v>
      </c>
      <c r="V211" s="67">
        <v>103</v>
      </c>
    </row>
    <row r="212" spans="1:22" s="2" customFormat="1" ht="12.75">
      <c r="A212" s="76"/>
      <c r="B212" s="19"/>
      <c r="C212" s="19"/>
      <c r="D212" s="14" t="s">
        <v>148</v>
      </c>
      <c r="E212" s="77"/>
      <c r="G212" s="54"/>
      <c r="H212" s="74"/>
      <c r="I212" s="54"/>
      <c r="J212" s="74"/>
      <c r="K212" s="54"/>
      <c r="L212" s="74"/>
      <c r="M212" s="35"/>
      <c r="N212" s="28"/>
      <c r="O212" s="54"/>
      <c r="P212" s="67"/>
      <c r="Q212" s="54"/>
      <c r="R212" s="67"/>
      <c r="S212" s="54"/>
      <c r="T212" s="67"/>
      <c r="U212" s="54">
        <v>278</v>
      </c>
      <c r="V212" s="67">
        <v>278</v>
      </c>
    </row>
    <row r="213" spans="1:22" s="2" customFormat="1" ht="12.75">
      <c r="A213" s="76"/>
      <c r="B213" s="19"/>
      <c r="C213" s="19"/>
      <c r="D213" s="52" t="s">
        <v>93</v>
      </c>
      <c r="E213" s="77"/>
      <c r="G213" s="54">
        <v>1613</v>
      </c>
      <c r="H213" s="74"/>
      <c r="I213" s="54">
        <v>2173</v>
      </c>
      <c r="J213" s="74"/>
      <c r="K213" s="54">
        <v>1687</v>
      </c>
      <c r="L213" s="74"/>
      <c r="M213" s="35">
        <v>724</v>
      </c>
      <c r="N213" s="67"/>
      <c r="O213" s="54">
        <f>7+710</f>
        <v>717</v>
      </c>
      <c r="P213" s="67"/>
      <c r="Q213" s="54">
        <v>745</v>
      </c>
      <c r="R213" s="67"/>
      <c r="S213" s="54">
        <v>624</v>
      </c>
      <c r="T213" s="67"/>
      <c r="U213" s="54">
        <v>681</v>
      </c>
      <c r="V213" s="67"/>
    </row>
    <row r="214" spans="1:22" s="2" customFormat="1" ht="12.75">
      <c r="A214" s="76"/>
      <c r="B214" s="19" t="s">
        <v>104</v>
      </c>
      <c r="C214" s="19"/>
      <c r="D214" s="53"/>
      <c r="E214" s="77"/>
      <c r="G214" s="93">
        <f>SUM(G215:G223)</f>
        <v>569</v>
      </c>
      <c r="H214" s="93">
        <f aca="true" t="shared" si="29" ref="H214:V214">SUM(H215:H223)</f>
        <v>0</v>
      </c>
      <c r="I214" s="93">
        <f t="shared" si="29"/>
        <v>1405</v>
      </c>
      <c r="J214" s="93">
        <f t="shared" si="29"/>
        <v>0</v>
      </c>
      <c r="K214" s="93">
        <f t="shared" si="29"/>
        <v>3027</v>
      </c>
      <c r="L214" s="93">
        <f t="shared" si="29"/>
        <v>0</v>
      </c>
      <c r="M214" s="93">
        <f t="shared" si="29"/>
        <v>3809</v>
      </c>
      <c r="N214" s="93">
        <f t="shared" si="29"/>
        <v>580</v>
      </c>
      <c r="O214" s="93">
        <f t="shared" si="29"/>
        <v>3939</v>
      </c>
      <c r="P214" s="93">
        <f t="shared" si="29"/>
        <v>0</v>
      </c>
      <c r="Q214" s="93">
        <f t="shared" si="29"/>
        <v>5042</v>
      </c>
      <c r="R214" s="93">
        <f t="shared" si="29"/>
        <v>137</v>
      </c>
      <c r="S214" s="93">
        <f t="shared" si="29"/>
        <v>5137</v>
      </c>
      <c r="T214" s="93">
        <f t="shared" si="29"/>
        <v>1274</v>
      </c>
      <c r="U214" s="93">
        <f t="shared" si="29"/>
        <v>4063</v>
      </c>
      <c r="V214" s="93">
        <f t="shared" si="29"/>
        <v>952</v>
      </c>
    </row>
    <row r="215" spans="1:22" s="2" customFormat="1" ht="12.75">
      <c r="A215" s="76"/>
      <c r="B215" s="19"/>
      <c r="C215" s="19"/>
      <c r="D215" s="14" t="s">
        <v>81</v>
      </c>
      <c r="E215" s="77"/>
      <c r="G215" s="54"/>
      <c r="H215" s="69"/>
      <c r="I215" s="54"/>
      <c r="J215" s="69"/>
      <c r="K215" s="54">
        <v>50</v>
      </c>
      <c r="L215" s="69"/>
      <c r="M215" s="35">
        <v>2</v>
      </c>
      <c r="N215" s="99"/>
      <c r="O215" s="55">
        <v>32</v>
      </c>
      <c r="P215" s="99"/>
      <c r="Q215" s="55">
        <v>10</v>
      </c>
      <c r="R215" s="99"/>
      <c r="S215" s="55">
        <v>2</v>
      </c>
      <c r="T215" s="99"/>
      <c r="U215" s="55"/>
      <c r="V215" s="99"/>
    </row>
    <row r="216" spans="1:22" s="2" customFormat="1" ht="12.75">
      <c r="A216" s="76"/>
      <c r="B216" s="19"/>
      <c r="C216" s="19"/>
      <c r="D216" s="53" t="s">
        <v>79</v>
      </c>
      <c r="E216" s="77"/>
      <c r="G216" s="54"/>
      <c r="H216" s="69"/>
      <c r="I216" s="54"/>
      <c r="J216" s="69"/>
      <c r="K216" s="54"/>
      <c r="L216" s="69"/>
      <c r="M216" s="35"/>
      <c r="N216" s="99"/>
      <c r="O216" s="55">
        <v>1</v>
      </c>
      <c r="P216" s="99"/>
      <c r="Q216" s="55">
        <v>1</v>
      </c>
      <c r="R216" s="99"/>
      <c r="S216" s="55">
        <v>1</v>
      </c>
      <c r="T216" s="99"/>
      <c r="U216" s="55">
        <v>1</v>
      </c>
      <c r="V216" s="99"/>
    </row>
    <row r="217" spans="1:22" s="2" customFormat="1" ht="12.75">
      <c r="A217" s="76"/>
      <c r="B217" s="19"/>
      <c r="C217" s="19"/>
      <c r="D217" s="53" t="s">
        <v>82</v>
      </c>
      <c r="E217" s="77"/>
      <c r="G217" s="54"/>
      <c r="H217" s="69"/>
      <c r="I217" s="54"/>
      <c r="J217" s="69"/>
      <c r="K217" s="54"/>
      <c r="L217" s="54"/>
      <c r="M217" s="28"/>
      <c r="N217" s="99"/>
      <c r="O217" s="55"/>
      <c r="P217" s="99"/>
      <c r="Q217" s="55"/>
      <c r="R217" s="99"/>
      <c r="S217" s="55">
        <v>10</v>
      </c>
      <c r="T217" s="99"/>
      <c r="U217" s="55"/>
      <c r="V217" s="99"/>
    </row>
    <row r="218" spans="1:22" s="2" customFormat="1" ht="12.75">
      <c r="A218" s="76"/>
      <c r="B218" s="19"/>
      <c r="C218" s="19"/>
      <c r="D218" s="53" t="s">
        <v>105</v>
      </c>
      <c r="E218" s="77"/>
      <c r="G218" s="54"/>
      <c r="H218" s="69"/>
      <c r="I218" s="54"/>
      <c r="J218" s="69"/>
      <c r="K218" s="54"/>
      <c r="L218" s="54"/>
      <c r="M218" s="28">
        <v>580</v>
      </c>
      <c r="N218" s="55">
        <v>580</v>
      </c>
      <c r="O218" s="55">
        <f>3435-3434-1</f>
        <v>0</v>
      </c>
      <c r="P218" s="55">
        <f>3435-3434-1</f>
        <v>0</v>
      </c>
      <c r="Q218" s="55">
        <v>137</v>
      </c>
      <c r="R218" s="55">
        <v>137</v>
      </c>
      <c r="S218" s="55">
        <v>401</v>
      </c>
      <c r="T218" s="55">
        <f>88+313</f>
        <v>401</v>
      </c>
      <c r="U218" s="55">
        <v>172</v>
      </c>
      <c r="V218" s="55">
        <v>172</v>
      </c>
    </row>
    <row r="219" spans="1:22" s="2" customFormat="1" ht="12.75">
      <c r="A219" s="76"/>
      <c r="B219" s="19"/>
      <c r="C219" s="19"/>
      <c r="D219" s="53" t="s">
        <v>106</v>
      </c>
      <c r="E219" s="77"/>
      <c r="G219" s="54"/>
      <c r="H219" s="69"/>
      <c r="I219" s="54"/>
      <c r="J219" s="69"/>
      <c r="K219" s="54"/>
      <c r="L219" s="54"/>
      <c r="M219" s="17"/>
      <c r="N219" s="55"/>
      <c r="O219" s="55">
        <f>34206-34206</f>
        <v>0</v>
      </c>
      <c r="P219" s="55">
        <f>34206-34206</f>
        <v>0</v>
      </c>
      <c r="Q219" s="55"/>
      <c r="R219" s="55"/>
      <c r="S219" s="55"/>
      <c r="T219" s="55"/>
      <c r="U219" s="55"/>
      <c r="V219" s="55"/>
    </row>
    <row r="220" spans="1:22" s="2" customFormat="1" ht="12.75">
      <c r="A220" s="76"/>
      <c r="B220" s="19"/>
      <c r="C220" s="19"/>
      <c r="D220" s="53" t="s">
        <v>89</v>
      </c>
      <c r="E220" s="77"/>
      <c r="G220" s="54"/>
      <c r="H220" s="69"/>
      <c r="I220" s="54"/>
      <c r="J220" s="69"/>
      <c r="K220" s="54"/>
      <c r="L220" s="54"/>
      <c r="M220" s="17">
        <v>10</v>
      </c>
      <c r="N220" s="55"/>
      <c r="O220" s="55">
        <v>11</v>
      </c>
      <c r="P220" s="55"/>
      <c r="Q220" s="55">
        <v>11</v>
      </c>
      <c r="R220" s="55"/>
      <c r="S220" s="55">
        <v>11</v>
      </c>
      <c r="T220" s="55"/>
      <c r="U220" s="55">
        <v>11</v>
      </c>
      <c r="V220" s="55"/>
    </row>
    <row r="221" spans="1:22" s="2" customFormat="1" ht="12.75">
      <c r="A221" s="76"/>
      <c r="B221" s="19"/>
      <c r="C221" s="19"/>
      <c r="D221" s="8" t="s">
        <v>83</v>
      </c>
      <c r="E221" s="77"/>
      <c r="G221" s="54"/>
      <c r="H221" s="69"/>
      <c r="I221" s="54"/>
      <c r="J221" s="69"/>
      <c r="K221" s="54"/>
      <c r="L221" s="54"/>
      <c r="M221" s="17"/>
      <c r="N221" s="55"/>
      <c r="O221" s="55"/>
      <c r="P221" s="55"/>
      <c r="Q221" s="55">
        <v>1033</v>
      </c>
      <c r="R221" s="55"/>
      <c r="S221" s="55">
        <v>160</v>
      </c>
      <c r="T221" s="55"/>
      <c r="U221" s="55"/>
      <c r="V221" s="55"/>
    </row>
    <row r="222" spans="1:22" s="2" customFormat="1" ht="12.75">
      <c r="A222" s="76"/>
      <c r="B222" s="19"/>
      <c r="C222" s="19"/>
      <c r="D222" s="8" t="s">
        <v>24</v>
      </c>
      <c r="E222" s="77"/>
      <c r="G222" s="54"/>
      <c r="H222" s="69"/>
      <c r="I222" s="54"/>
      <c r="J222" s="69"/>
      <c r="K222" s="54"/>
      <c r="L222" s="54"/>
      <c r="M222" s="17"/>
      <c r="N222" s="55"/>
      <c r="O222" s="55"/>
      <c r="P222" s="55"/>
      <c r="Q222" s="55"/>
      <c r="R222" s="55"/>
      <c r="S222" s="55">
        <v>873</v>
      </c>
      <c r="T222" s="55">
        <v>873</v>
      </c>
      <c r="U222" s="55">
        <v>780</v>
      </c>
      <c r="V222" s="55">
        <v>780</v>
      </c>
    </row>
    <row r="223" spans="1:22" s="2" customFormat="1" ht="12.75">
      <c r="A223" s="76"/>
      <c r="B223" s="19"/>
      <c r="C223" s="19"/>
      <c r="D223" s="8" t="s">
        <v>94</v>
      </c>
      <c r="E223" s="77"/>
      <c r="G223" s="54">
        <v>569</v>
      </c>
      <c r="H223" s="69"/>
      <c r="I223" s="54">
        <v>1405</v>
      </c>
      <c r="J223" s="69"/>
      <c r="K223" s="54">
        <v>2977</v>
      </c>
      <c r="L223" s="54"/>
      <c r="M223" s="17">
        <v>3217</v>
      </c>
      <c r="N223" s="55"/>
      <c r="O223" s="55">
        <v>3895</v>
      </c>
      <c r="P223" s="55"/>
      <c r="Q223" s="55">
        <v>3850</v>
      </c>
      <c r="R223" s="55"/>
      <c r="S223" s="55">
        <v>3679</v>
      </c>
      <c r="T223" s="55"/>
      <c r="U223" s="55">
        <v>3099</v>
      </c>
      <c r="V223" s="55"/>
    </row>
    <row r="224" spans="1:22" s="2" customFormat="1" ht="12.75">
      <c r="A224" s="76"/>
      <c r="B224" s="19" t="s">
        <v>137</v>
      </c>
      <c r="C224" s="19"/>
      <c r="D224" s="53"/>
      <c r="E224" s="77"/>
      <c r="G224" s="93">
        <f>+G225</f>
        <v>0</v>
      </c>
      <c r="H224" s="93">
        <f aca="true" t="shared" si="30" ref="H224:V224">+H225</f>
        <v>0</v>
      </c>
      <c r="I224" s="93">
        <f t="shared" si="30"/>
        <v>0</v>
      </c>
      <c r="J224" s="93">
        <f t="shared" si="30"/>
        <v>0</v>
      </c>
      <c r="K224" s="93">
        <f t="shared" si="30"/>
        <v>0</v>
      </c>
      <c r="L224" s="93">
        <f t="shared" si="30"/>
        <v>0</v>
      </c>
      <c r="M224" s="93">
        <f t="shared" si="30"/>
        <v>0</v>
      </c>
      <c r="N224" s="93">
        <f t="shared" si="30"/>
        <v>0</v>
      </c>
      <c r="O224" s="93">
        <f t="shared" si="30"/>
        <v>0</v>
      </c>
      <c r="P224" s="93">
        <f t="shared" si="30"/>
        <v>0</v>
      </c>
      <c r="Q224" s="93">
        <f t="shared" si="30"/>
        <v>4764</v>
      </c>
      <c r="R224" s="93">
        <f t="shared" si="30"/>
        <v>4764</v>
      </c>
      <c r="S224" s="93">
        <f t="shared" si="30"/>
        <v>3024</v>
      </c>
      <c r="T224" s="93">
        <f t="shared" si="30"/>
        <v>3024</v>
      </c>
      <c r="U224" s="93">
        <f t="shared" si="30"/>
        <v>5322</v>
      </c>
      <c r="V224" s="93">
        <f t="shared" si="30"/>
        <v>5322</v>
      </c>
    </row>
    <row r="225" spans="1:22" s="2" customFormat="1" ht="12.75">
      <c r="A225" s="76"/>
      <c r="B225" s="19"/>
      <c r="C225" s="19"/>
      <c r="D225" s="53" t="s">
        <v>80</v>
      </c>
      <c r="E225" s="77"/>
      <c r="G225" s="54"/>
      <c r="H225" s="69"/>
      <c r="I225" s="54"/>
      <c r="J225" s="69"/>
      <c r="K225" s="54"/>
      <c r="L225" s="54"/>
      <c r="M225" s="17"/>
      <c r="N225" s="55"/>
      <c r="O225" s="55"/>
      <c r="P225" s="55"/>
      <c r="Q225" s="55">
        <v>4764</v>
      </c>
      <c r="R225" s="55">
        <v>4764</v>
      </c>
      <c r="S225" s="55">
        <v>3024</v>
      </c>
      <c r="T225" s="55">
        <v>3024</v>
      </c>
      <c r="U225" s="55">
        <v>5322</v>
      </c>
      <c r="V225" s="55">
        <v>5322</v>
      </c>
    </row>
    <row r="226" spans="1:22" s="2" customFormat="1" ht="12.75">
      <c r="A226" s="76"/>
      <c r="B226" s="19" t="s">
        <v>138</v>
      </c>
      <c r="C226" s="19"/>
      <c r="D226" s="53"/>
      <c r="E226" s="77"/>
      <c r="G226" s="93">
        <f>SUM(G227:G233)</f>
        <v>0</v>
      </c>
      <c r="H226" s="93">
        <f aca="true" t="shared" si="31" ref="H226:V226">SUM(H227:H233)</f>
        <v>0</v>
      </c>
      <c r="I226" s="93">
        <f t="shared" si="31"/>
        <v>0</v>
      </c>
      <c r="J226" s="93">
        <f t="shared" si="31"/>
        <v>0</v>
      </c>
      <c r="K226" s="93">
        <f t="shared" si="31"/>
        <v>0</v>
      </c>
      <c r="L226" s="93">
        <f t="shared" si="31"/>
        <v>0</v>
      </c>
      <c r="M226" s="93">
        <f t="shared" si="31"/>
        <v>0</v>
      </c>
      <c r="N226" s="93">
        <f t="shared" si="31"/>
        <v>0</v>
      </c>
      <c r="O226" s="93">
        <f t="shared" si="31"/>
        <v>0</v>
      </c>
      <c r="P226" s="93">
        <f t="shared" si="31"/>
        <v>0</v>
      </c>
      <c r="Q226" s="93">
        <f t="shared" si="31"/>
        <v>151</v>
      </c>
      <c r="R226" s="93">
        <f t="shared" si="31"/>
        <v>151</v>
      </c>
      <c r="S226" s="93">
        <f t="shared" si="31"/>
        <v>478</v>
      </c>
      <c r="T226" s="93">
        <f t="shared" si="31"/>
        <v>464</v>
      </c>
      <c r="U226" s="93">
        <f t="shared" si="31"/>
        <v>346</v>
      </c>
      <c r="V226" s="93">
        <f t="shared" si="31"/>
        <v>307</v>
      </c>
    </row>
    <row r="227" spans="1:22" s="2" customFormat="1" ht="12.75">
      <c r="A227" s="76"/>
      <c r="B227" s="19"/>
      <c r="C227" s="19"/>
      <c r="D227" s="53" t="s">
        <v>80</v>
      </c>
      <c r="E227" s="77"/>
      <c r="G227" s="54"/>
      <c r="H227" s="69"/>
      <c r="I227" s="54"/>
      <c r="J227" s="69"/>
      <c r="K227" s="54"/>
      <c r="L227" s="54"/>
      <c r="M227" s="17"/>
      <c r="N227" s="55"/>
      <c r="O227" s="55"/>
      <c r="P227" s="55"/>
      <c r="Q227" s="55"/>
      <c r="R227" s="55"/>
      <c r="S227" s="55">
        <v>259</v>
      </c>
      <c r="T227" s="55">
        <v>259</v>
      </c>
      <c r="U227" s="55"/>
      <c r="V227" s="55"/>
    </row>
    <row r="228" spans="1:22" s="2" customFormat="1" ht="12.75">
      <c r="A228" s="76"/>
      <c r="B228" s="19"/>
      <c r="C228" s="19"/>
      <c r="D228" s="52" t="s">
        <v>25</v>
      </c>
      <c r="E228" s="77"/>
      <c r="G228" s="54"/>
      <c r="H228" s="69"/>
      <c r="I228" s="54"/>
      <c r="J228" s="69"/>
      <c r="K228" s="54"/>
      <c r="L228" s="54"/>
      <c r="M228" s="17"/>
      <c r="N228" s="55"/>
      <c r="O228" s="55"/>
      <c r="P228" s="55"/>
      <c r="Q228" s="55">
        <v>16</v>
      </c>
      <c r="R228" s="55">
        <v>16</v>
      </c>
      <c r="S228" s="55">
        <v>32</v>
      </c>
      <c r="T228" s="55">
        <v>32</v>
      </c>
      <c r="U228" s="55">
        <v>12</v>
      </c>
      <c r="V228" s="55">
        <v>12</v>
      </c>
    </row>
    <row r="229" spans="1:22" s="2" customFormat="1" ht="12.75">
      <c r="A229" s="76"/>
      <c r="B229" s="19"/>
      <c r="C229" s="19"/>
      <c r="D229" s="53" t="s">
        <v>89</v>
      </c>
      <c r="E229" s="77"/>
      <c r="G229" s="54"/>
      <c r="H229" s="69"/>
      <c r="I229" s="54"/>
      <c r="J229" s="69"/>
      <c r="K229" s="54"/>
      <c r="L229" s="54"/>
      <c r="M229" s="17"/>
      <c r="N229" s="55"/>
      <c r="O229" s="55"/>
      <c r="P229" s="55"/>
      <c r="Q229" s="55"/>
      <c r="R229" s="55"/>
      <c r="S229" s="55">
        <v>14</v>
      </c>
      <c r="T229" s="55"/>
      <c r="U229" s="55"/>
      <c r="V229" s="55"/>
    </row>
    <row r="230" spans="1:22" s="2" customFormat="1" ht="12.75">
      <c r="A230" s="76"/>
      <c r="B230" s="19"/>
      <c r="C230" s="19"/>
      <c r="D230" s="53" t="s">
        <v>56</v>
      </c>
      <c r="E230" s="77"/>
      <c r="G230" s="54"/>
      <c r="H230" s="69"/>
      <c r="I230" s="54"/>
      <c r="J230" s="69"/>
      <c r="K230" s="54"/>
      <c r="L230" s="54"/>
      <c r="M230" s="17"/>
      <c r="N230" s="55"/>
      <c r="O230" s="55"/>
      <c r="P230" s="55"/>
      <c r="Q230" s="55"/>
      <c r="R230" s="55"/>
      <c r="S230" s="55">
        <v>79</v>
      </c>
      <c r="T230" s="55">
        <v>79</v>
      </c>
      <c r="U230" s="55">
        <v>204</v>
      </c>
      <c r="V230" s="55">
        <v>204</v>
      </c>
    </row>
    <row r="231" spans="1:22" s="2" customFormat="1" ht="12.75">
      <c r="A231" s="76"/>
      <c r="B231" s="19"/>
      <c r="C231" s="19"/>
      <c r="D231" s="8" t="s">
        <v>83</v>
      </c>
      <c r="E231" s="77"/>
      <c r="G231" s="54"/>
      <c r="H231" s="69"/>
      <c r="I231" s="54"/>
      <c r="J231" s="69"/>
      <c r="K231" s="54"/>
      <c r="L231" s="54"/>
      <c r="M231" s="17"/>
      <c r="N231" s="55"/>
      <c r="O231" s="55"/>
      <c r="P231" s="55"/>
      <c r="Q231" s="55"/>
      <c r="R231" s="55"/>
      <c r="S231" s="55"/>
      <c r="T231" s="55"/>
      <c r="U231" s="55">
        <v>39</v>
      </c>
      <c r="V231" s="55"/>
    </row>
    <row r="232" spans="1:25" s="2" customFormat="1" ht="12.75">
      <c r="A232" s="76"/>
      <c r="B232" s="19"/>
      <c r="C232" s="19"/>
      <c r="D232" s="53" t="s">
        <v>112</v>
      </c>
      <c r="E232" s="77"/>
      <c r="G232" s="54"/>
      <c r="H232" s="69"/>
      <c r="I232" s="54"/>
      <c r="J232" s="69"/>
      <c r="K232" s="54"/>
      <c r="L232" s="54"/>
      <c r="M232" s="17"/>
      <c r="N232" s="55"/>
      <c r="O232" s="55"/>
      <c r="P232" s="55"/>
      <c r="Q232" s="55"/>
      <c r="R232" s="55"/>
      <c r="S232" s="55">
        <v>26</v>
      </c>
      <c r="T232" s="55">
        <v>26</v>
      </c>
      <c r="U232" s="55"/>
      <c r="V232" s="55"/>
      <c r="Y232" s="171"/>
    </row>
    <row r="233" spans="1:22" s="2" customFormat="1" ht="12.75">
      <c r="A233" s="87"/>
      <c r="B233" s="176"/>
      <c r="C233" s="176"/>
      <c r="D233" s="140" t="s">
        <v>24</v>
      </c>
      <c r="E233" s="89"/>
      <c r="F233" s="91"/>
      <c r="G233" s="101"/>
      <c r="H233" s="184"/>
      <c r="I233" s="101"/>
      <c r="J233" s="184"/>
      <c r="K233" s="101"/>
      <c r="L233" s="101"/>
      <c r="M233" s="185"/>
      <c r="N233" s="56"/>
      <c r="O233" s="56"/>
      <c r="P233" s="56"/>
      <c r="Q233" s="56">
        <v>135</v>
      </c>
      <c r="R233" s="56">
        <v>135</v>
      </c>
      <c r="S233" s="56">
        <v>68</v>
      </c>
      <c r="T233" s="56">
        <v>68</v>
      </c>
      <c r="U233" s="56">
        <v>91</v>
      </c>
      <c r="V233" s="56">
        <v>91</v>
      </c>
    </row>
    <row r="234" spans="1:22" s="134" customFormat="1" ht="12.75">
      <c r="A234" s="137" t="s">
        <v>18</v>
      </c>
      <c r="B234" s="132"/>
      <c r="C234" s="132"/>
      <c r="D234" s="132"/>
      <c r="E234" s="133"/>
      <c r="G234" s="136">
        <f>+G235+G238+G243</f>
        <v>800</v>
      </c>
      <c r="H234" s="136">
        <f aca="true" t="shared" si="32" ref="H234:V234">+H235+H238+H243</f>
        <v>0</v>
      </c>
      <c r="I234" s="136">
        <f t="shared" si="32"/>
        <v>855</v>
      </c>
      <c r="J234" s="136">
        <f t="shared" si="32"/>
        <v>44</v>
      </c>
      <c r="K234" s="136">
        <f t="shared" si="32"/>
        <v>845</v>
      </c>
      <c r="L234" s="136">
        <f t="shared" si="32"/>
        <v>49</v>
      </c>
      <c r="M234" s="136">
        <f t="shared" si="32"/>
        <v>729</v>
      </c>
      <c r="N234" s="136">
        <f t="shared" si="32"/>
        <v>81</v>
      </c>
      <c r="O234" s="136">
        <f t="shared" si="32"/>
        <v>803</v>
      </c>
      <c r="P234" s="136">
        <f t="shared" si="32"/>
        <v>220</v>
      </c>
      <c r="Q234" s="136">
        <f t="shared" si="32"/>
        <v>565</v>
      </c>
      <c r="R234" s="136">
        <f t="shared" si="32"/>
        <v>21</v>
      </c>
      <c r="S234" s="136">
        <f t="shared" si="32"/>
        <v>570</v>
      </c>
      <c r="T234" s="136">
        <f t="shared" si="32"/>
        <v>21</v>
      </c>
      <c r="U234" s="136">
        <f t="shared" si="32"/>
        <v>639</v>
      </c>
      <c r="V234" s="136">
        <f t="shared" si="32"/>
        <v>23</v>
      </c>
    </row>
    <row r="235" spans="1:22" s="2" customFormat="1" ht="12.75">
      <c r="A235" s="76"/>
      <c r="B235" s="82" t="s">
        <v>139</v>
      </c>
      <c r="C235" s="82"/>
      <c r="D235" s="52"/>
      <c r="E235" s="77"/>
      <c r="G235" s="142">
        <f aca="true" t="shared" si="33" ref="G235:V235">SUM(G236:G237)</f>
        <v>0</v>
      </c>
      <c r="H235" s="142">
        <f t="shared" si="33"/>
        <v>0</v>
      </c>
      <c r="I235" s="142">
        <f t="shared" si="33"/>
        <v>44</v>
      </c>
      <c r="J235" s="142">
        <f t="shared" si="33"/>
        <v>44</v>
      </c>
      <c r="K235" s="142">
        <f t="shared" si="33"/>
        <v>49</v>
      </c>
      <c r="L235" s="142">
        <f t="shared" si="33"/>
        <v>49</v>
      </c>
      <c r="M235" s="142">
        <f t="shared" si="33"/>
        <v>81</v>
      </c>
      <c r="N235" s="142">
        <f t="shared" si="33"/>
        <v>81</v>
      </c>
      <c r="O235" s="142">
        <f t="shared" si="33"/>
        <v>202</v>
      </c>
      <c r="P235" s="142">
        <f t="shared" si="33"/>
        <v>202</v>
      </c>
      <c r="Q235" s="142">
        <f t="shared" si="33"/>
        <v>21</v>
      </c>
      <c r="R235" s="142">
        <f t="shared" si="33"/>
        <v>21</v>
      </c>
      <c r="S235" s="142">
        <f t="shared" si="33"/>
        <v>20</v>
      </c>
      <c r="T235" s="142">
        <f t="shared" si="33"/>
        <v>20</v>
      </c>
      <c r="U235" s="142">
        <f t="shared" si="33"/>
        <v>23</v>
      </c>
      <c r="V235" s="142">
        <f t="shared" si="33"/>
        <v>23</v>
      </c>
    </row>
    <row r="236" spans="1:22" s="2" customFormat="1" ht="12.75">
      <c r="A236" s="13"/>
      <c r="B236" s="8"/>
      <c r="C236" s="8"/>
      <c r="D236" s="52" t="s">
        <v>25</v>
      </c>
      <c r="E236" s="27"/>
      <c r="F236"/>
      <c r="G236" s="41"/>
      <c r="H236" s="65"/>
      <c r="I236" s="37">
        <v>44</v>
      </c>
      <c r="J236" s="63">
        <v>44</v>
      </c>
      <c r="K236" s="37">
        <v>25</v>
      </c>
      <c r="L236" s="63">
        <v>25</v>
      </c>
      <c r="M236" s="35">
        <v>81</v>
      </c>
      <c r="N236" s="31">
        <v>81</v>
      </c>
      <c r="O236" s="37">
        <v>195</v>
      </c>
      <c r="P236" s="124">
        <v>195</v>
      </c>
      <c r="Q236" s="37">
        <v>20</v>
      </c>
      <c r="R236" s="124">
        <v>20</v>
      </c>
      <c r="S236" s="37">
        <v>20</v>
      </c>
      <c r="T236" s="124">
        <v>20</v>
      </c>
      <c r="U236" s="37">
        <v>20</v>
      </c>
      <c r="V236" s="124">
        <v>20</v>
      </c>
    </row>
    <row r="237" spans="1:22" s="2" customFormat="1" ht="12.75">
      <c r="A237" s="13"/>
      <c r="B237" s="8"/>
      <c r="C237" s="8"/>
      <c r="D237" s="53" t="s">
        <v>63</v>
      </c>
      <c r="E237" s="27"/>
      <c r="F237"/>
      <c r="G237" s="41"/>
      <c r="H237" s="65"/>
      <c r="I237" s="37"/>
      <c r="J237" s="63"/>
      <c r="K237" s="37">
        <v>24</v>
      </c>
      <c r="L237" s="63">
        <v>24</v>
      </c>
      <c r="M237" s="35"/>
      <c r="N237" s="31"/>
      <c r="O237" s="37">
        <v>7</v>
      </c>
      <c r="P237" s="35">
        <v>7</v>
      </c>
      <c r="Q237" s="37">
        <v>1</v>
      </c>
      <c r="R237" s="35">
        <v>1</v>
      </c>
      <c r="S237" s="37"/>
      <c r="T237" s="35"/>
      <c r="U237" s="37">
        <v>3</v>
      </c>
      <c r="V237" s="35">
        <v>3</v>
      </c>
    </row>
    <row r="238" spans="1:22" s="2" customFormat="1" ht="12.75">
      <c r="A238" s="76"/>
      <c r="B238" s="82" t="s">
        <v>140</v>
      </c>
      <c r="C238" s="82"/>
      <c r="D238" s="52"/>
      <c r="E238" s="77"/>
      <c r="G238" s="142">
        <f>SUM(G239:G242)</f>
        <v>800</v>
      </c>
      <c r="H238" s="142">
        <f aca="true" t="shared" si="34" ref="H238:V238">SUM(H239:H242)</f>
        <v>0</v>
      </c>
      <c r="I238" s="142">
        <f t="shared" si="34"/>
        <v>811</v>
      </c>
      <c r="J238" s="142">
        <f t="shared" si="34"/>
        <v>0</v>
      </c>
      <c r="K238" s="142">
        <f t="shared" si="34"/>
        <v>796</v>
      </c>
      <c r="L238" s="142">
        <f t="shared" si="34"/>
        <v>0</v>
      </c>
      <c r="M238" s="142">
        <f t="shared" si="34"/>
        <v>648</v>
      </c>
      <c r="N238" s="142">
        <f t="shared" si="34"/>
        <v>0</v>
      </c>
      <c r="O238" s="142">
        <f t="shared" si="34"/>
        <v>583</v>
      </c>
      <c r="P238" s="142">
        <f t="shared" si="34"/>
        <v>0</v>
      </c>
      <c r="Q238" s="142">
        <f t="shared" si="34"/>
        <v>544</v>
      </c>
      <c r="R238" s="142">
        <f t="shared" si="34"/>
        <v>0</v>
      </c>
      <c r="S238" s="142">
        <f t="shared" si="34"/>
        <v>549</v>
      </c>
      <c r="T238" s="142">
        <f t="shared" si="34"/>
        <v>0</v>
      </c>
      <c r="U238" s="142">
        <f t="shared" si="34"/>
        <v>572</v>
      </c>
      <c r="V238" s="142">
        <f t="shared" si="34"/>
        <v>0</v>
      </c>
    </row>
    <row r="239" spans="1:22" s="2" customFormat="1" ht="12.75">
      <c r="A239" s="13"/>
      <c r="B239" s="8"/>
      <c r="C239" s="8"/>
      <c r="D239" s="53" t="s">
        <v>45</v>
      </c>
      <c r="E239" s="27"/>
      <c r="F239"/>
      <c r="G239" s="55">
        <v>63</v>
      </c>
      <c r="H239" s="67"/>
      <c r="I239" s="55">
        <v>77</v>
      </c>
      <c r="J239" s="67"/>
      <c r="K239" s="54">
        <v>207</v>
      </c>
      <c r="L239" s="74"/>
      <c r="M239" s="35">
        <v>176</v>
      </c>
      <c r="N239" s="75"/>
      <c r="O239" s="55">
        <v>148</v>
      </c>
      <c r="P239" s="75"/>
      <c r="Q239" s="55">
        <v>120</v>
      </c>
      <c r="R239" s="75"/>
      <c r="S239" s="55">
        <v>91</v>
      </c>
      <c r="T239" s="75"/>
      <c r="U239" s="55">
        <v>83</v>
      </c>
      <c r="V239" s="75"/>
    </row>
    <row r="240" spans="1:22" s="2" customFormat="1" ht="12.75">
      <c r="A240" s="13"/>
      <c r="B240" s="8"/>
      <c r="C240" s="8"/>
      <c r="D240" s="8" t="s">
        <v>95</v>
      </c>
      <c r="E240" s="27"/>
      <c r="F240"/>
      <c r="G240" s="37">
        <f>17+720</f>
        <v>737</v>
      </c>
      <c r="H240" s="65"/>
      <c r="I240" s="37">
        <f>15+629</f>
        <v>644</v>
      </c>
      <c r="J240" s="63"/>
      <c r="K240" s="37">
        <f>8+521</f>
        <v>529</v>
      </c>
      <c r="L240" s="63"/>
      <c r="M240" s="35">
        <f>12+443</f>
        <v>455</v>
      </c>
      <c r="N240" s="31"/>
      <c r="O240" s="37">
        <v>435</v>
      </c>
      <c r="P240" s="35"/>
      <c r="Q240" s="37">
        <v>424</v>
      </c>
      <c r="R240" s="35"/>
      <c r="S240" s="37">
        <v>454</v>
      </c>
      <c r="T240" s="35"/>
      <c r="U240" s="37">
        <v>489</v>
      </c>
      <c r="V240" s="35"/>
    </row>
    <row r="241" spans="1:22" s="2" customFormat="1" ht="12.75">
      <c r="A241" s="13"/>
      <c r="B241" s="8"/>
      <c r="C241" s="8"/>
      <c r="D241" s="14" t="s">
        <v>26</v>
      </c>
      <c r="E241" s="27"/>
      <c r="F241"/>
      <c r="G241" s="37"/>
      <c r="H241" s="65"/>
      <c r="I241" s="35">
        <v>90</v>
      </c>
      <c r="J241" s="28"/>
      <c r="K241" s="37">
        <v>60</v>
      </c>
      <c r="L241" s="63"/>
      <c r="M241" s="35">
        <v>17</v>
      </c>
      <c r="N241" s="31"/>
      <c r="O241" s="37"/>
      <c r="P241" s="31"/>
      <c r="Q241" s="37"/>
      <c r="R241" s="31"/>
      <c r="S241" s="37"/>
      <c r="T241" s="31"/>
      <c r="U241" s="37"/>
      <c r="V241" s="31"/>
    </row>
    <row r="242" spans="1:22" s="2" customFormat="1" ht="12.75">
      <c r="A242" s="13"/>
      <c r="B242" s="8"/>
      <c r="C242" s="8"/>
      <c r="D242" s="8" t="s">
        <v>83</v>
      </c>
      <c r="E242" s="27"/>
      <c r="F242"/>
      <c r="G242" s="41"/>
      <c r="H242" s="65"/>
      <c r="I242" s="37"/>
      <c r="J242" s="63"/>
      <c r="K242" s="37"/>
      <c r="L242" s="63"/>
      <c r="M242" s="35"/>
      <c r="N242" s="31"/>
      <c r="O242" s="37"/>
      <c r="P242" s="35"/>
      <c r="Q242" s="37"/>
      <c r="R242" s="35"/>
      <c r="S242" s="37">
        <v>4</v>
      </c>
      <c r="T242" s="35"/>
      <c r="U242" s="37"/>
      <c r="V242" s="35"/>
    </row>
    <row r="243" spans="1:22" s="2" customFormat="1" ht="12.75">
      <c r="A243" s="13"/>
      <c r="B243" s="19" t="s">
        <v>141</v>
      </c>
      <c r="C243" s="19"/>
      <c r="D243" s="8"/>
      <c r="E243" s="27"/>
      <c r="F243"/>
      <c r="G243" s="138">
        <f aca="true" t="shared" si="35" ref="G243:V243">SUM(G244:G246)</f>
        <v>0</v>
      </c>
      <c r="H243" s="138">
        <f t="shared" si="35"/>
        <v>0</v>
      </c>
      <c r="I243" s="138">
        <f t="shared" si="35"/>
        <v>0</v>
      </c>
      <c r="J243" s="138">
        <f t="shared" si="35"/>
        <v>0</v>
      </c>
      <c r="K243" s="138">
        <f t="shared" si="35"/>
        <v>0</v>
      </c>
      <c r="L243" s="138">
        <f t="shared" si="35"/>
        <v>0</v>
      </c>
      <c r="M243" s="138">
        <f t="shared" si="35"/>
        <v>0</v>
      </c>
      <c r="N243" s="138">
        <f t="shared" si="35"/>
        <v>0</v>
      </c>
      <c r="O243" s="138">
        <f t="shared" si="35"/>
        <v>18</v>
      </c>
      <c r="P243" s="138">
        <f t="shared" si="35"/>
        <v>18</v>
      </c>
      <c r="Q243" s="138">
        <f t="shared" si="35"/>
        <v>0</v>
      </c>
      <c r="R243" s="138">
        <f t="shared" si="35"/>
        <v>0</v>
      </c>
      <c r="S243" s="138">
        <f t="shared" si="35"/>
        <v>1</v>
      </c>
      <c r="T243" s="138">
        <f t="shared" si="35"/>
        <v>1</v>
      </c>
      <c r="U243" s="138">
        <f t="shared" si="35"/>
        <v>44</v>
      </c>
      <c r="V243" s="138">
        <f t="shared" si="35"/>
        <v>0</v>
      </c>
    </row>
    <row r="244" spans="1:22" s="2" customFormat="1" ht="12.75">
      <c r="A244" s="13"/>
      <c r="B244" s="19"/>
      <c r="C244" s="19"/>
      <c r="D244" s="53" t="s">
        <v>85</v>
      </c>
      <c r="E244" s="27"/>
      <c r="F244"/>
      <c r="G244" s="138"/>
      <c r="H244" s="139"/>
      <c r="I244" s="37"/>
      <c r="J244" s="63"/>
      <c r="K244" s="37"/>
      <c r="L244" s="63"/>
      <c r="M244" s="138"/>
      <c r="N244" s="126"/>
      <c r="O244" s="37">
        <v>18</v>
      </c>
      <c r="P244" s="31">
        <v>18</v>
      </c>
      <c r="Q244" s="37"/>
      <c r="R244" s="31"/>
      <c r="S244" s="37"/>
      <c r="T244" s="31"/>
      <c r="U244" s="37"/>
      <c r="V244" s="31"/>
    </row>
    <row r="245" spans="1:22" s="2" customFormat="1" ht="12.75">
      <c r="A245" s="13"/>
      <c r="B245" s="19"/>
      <c r="C245" s="19"/>
      <c r="D245" s="53" t="s">
        <v>29</v>
      </c>
      <c r="E245" s="27"/>
      <c r="F245"/>
      <c r="G245" s="138"/>
      <c r="H245" s="139"/>
      <c r="I245" s="37"/>
      <c r="J245" s="63"/>
      <c r="K245" s="37"/>
      <c r="L245" s="63"/>
      <c r="M245" s="138"/>
      <c r="N245" s="126"/>
      <c r="O245" s="37"/>
      <c r="P245" s="31"/>
      <c r="Q245" s="37"/>
      <c r="R245" s="31"/>
      <c r="S245" s="37"/>
      <c r="T245" s="31"/>
      <c r="U245" s="37">
        <v>44</v>
      </c>
      <c r="V245" s="31"/>
    </row>
    <row r="246" spans="1:25" s="2" customFormat="1" ht="12.75">
      <c r="A246" s="26"/>
      <c r="B246" s="176"/>
      <c r="C246" s="176"/>
      <c r="D246" s="25" t="s">
        <v>62</v>
      </c>
      <c r="E246" s="141"/>
      <c r="F246" s="33"/>
      <c r="G246" s="177"/>
      <c r="H246" s="178"/>
      <c r="I246" s="38"/>
      <c r="J246" s="64"/>
      <c r="K246" s="38"/>
      <c r="L246" s="64"/>
      <c r="M246" s="177"/>
      <c r="N246" s="179"/>
      <c r="O246" s="38"/>
      <c r="P246" s="32"/>
      <c r="Q246" s="38"/>
      <c r="R246" s="32"/>
      <c r="S246" s="38">
        <v>1</v>
      </c>
      <c r="T246" s="32">
        <v>1</v>
      </c>
      <c r="U246" s="38"/>
      <c r="V246" s="32"/>
      <c r="W246" s="91"/>
      <c r="X246" s="91"/>
      <c r="Y246" s="91"/>
    </row>
    <row r="247" spans="1:22" s="2" customFormat="1" ht="12.75">
      <c r="A247" s="127" t="s">
        <v>124</v>
      </c>
      <c r="B247" s="151"/>
      <c r="C247" s="151"/>
      <c r="D247" s="128"/>
      <c r="E247" s="129"/>
      <c r="F247" s="47"/>
      <c r="G247" s="51">
        <f aca="true" t="shared" si="36" ref="G247:V247">SUM(G248:G258)</f>
        <v>14962</v>
      </c>
      <c r="H247" s="51">
        <f t="shared" si="36"/>
        <v>48</v>
      </c>
      <c r="I247" s="51">
        <f t="shared" si="36"/>
        <v>12456</v>
      </c>
      <c r="J247" s="51">
        <f t="shared" si="36"/>
        <v>40</v>
      </c>
      <c r="K247" s="51">
        <f t="shared" si="36"/>
        <v>13309</v>
      </c>
      <c r="L247" s="51">
        <f t="shared" si="36"/>
        <v>22</v>
      </c>
      <c r="M247" s="51">
        <f t="shared" si="36"/>
        <v>14531</v>
      </c>
      <c r="N247" s="51">
        <f t="shared" si="36"/>
        <v>5</v>
      </c>
      <c r="O247" s="51">
        <f t="shared" si="36"/>
        <v>13736</v>
      </c>
      <c r="P247" s="51">
        <f t="shared" si="36"/>
        <v>0</v>
      </c>
      <c r="Q247" s="51">
        <f t="shared" si="36"/>
        <v>15608</v>
      </c>
      <c r="R247" s="51">
        <f t="shared" si="36"/>
        <v>0</v>
      </c>
      <c r="S247" s="51">
        <f t="shared" si="36"/>
        <v>18407</v>
      </c>
      <c r="T247" s="51">
        <f t="shared" si="36"/>
        <v>5</v>
      </c>
      <c r="U247" s="51">
        <f t="shared" si="36"/>
        <v>25805</v>
      </c>
      <c r="V247" s="51">
        <f t="shared" si="36"/>
        <v>1</v>
      </c>
    </row>
    <row r="248" spans="1:22" s="2" customFormat="1" ht="12.75">
      <c r="A248" s="106"/>
      <c r="B248" s="53" t="s">
        <v>46</v>
      </c>
      <c r="C248" s="14"/>
      <c r="D248" s="15"/>
      <c r="E248" s="16"/>
      <c r="F248"/>
      <c r="G248" s="35">
        <v>3</v>
      </c>
      <c r="H248" s="28"/>
      <c r="I248" s="35">
        <v>52</v>
      </c>
      <c r="J248" s="28"/>
      <c r="K248" s="37">
        <v>2</v>
      </c>
      <c r="L248" s="63"/>
      <c r="M248" s="35">
        <v>17</v>
      </c>
      <c r="N248" s="31"/>
      <c r="O248" s="35">
        <v>31</v>
      </c>
      <c r="P248" s="31"/>
      <c r="Q248" s="35">
        <v>8</v>
      </c>
      <c r="R248" s="31"/>
      <c r="S248" s="35">
        <v>3</v>
      </c>
      <c r="T248" s="31"/>
      <c r="U248" s="35"/>
      <c r="V248" s="31"/>
    </row>
    <row r="249" spans="1:22" s="2" customFormat="1" ht="12.75">
      <c r="A249" s="24"/>
      <c r="B249" s="14" t="s">
        <v>38</v>
      </c>
      <c r="C249" s="14"/>
      <c r="D249" s="15"/>
      <c r="E249" s="16"/>
      <c r="F249"/>
      <c r="G249" s="35">
        <v>18</v>
      </c>
      <c r="H249" s="28"/>
      <c r="I249" s="35">
        <v>12</v>
      </c>
      <c r="J249" s="28"/>
      <c r="K249" s="37">
        <v>7</v>
      </c>
      <c r="L249" s="63"/>
      <c r="M249" s="35">
        <v>4</v>
      </c>
      <c r="N249" s="31"/>
      <c r="O249" s="35">
        <v>2</v>
      </c>
      <c r="P249" s="31"/>
      <c r="Q249" s="35">
        <v>3</v>
      </c>
      <c r="R249" s="31"/>
      <c r="S249" s="35">
        <v>14</v>
      </c>
      <c r="T249" s="31"/>
      <c r="U249" s="35">
        <v>1</v>
      </c>
      <c r="V249" s="31"/>
    </row>
    <row r="250" spans="1:22" s="2" customFormat="1" ht="12.75">
      <c r="A250" s="24"/>
      <c r="B250" s="14" t="s">
        <v>81</v>
      </c>
      <c r="C250" s="14"/>
      <c r="D250" s="15"/>
      <c r="E250" s="16"/>
      <c r="F250"/>
      <c r="G250" s="35">
        <v>1062</v>
      </c>
      <c r="H250" s="28"/>
      <c r="I250" s="35">
        <v>1029</v>
      </c>
      <c r="J250" s="28"/>
      <c r="K250" s="37">
        <v>1229</v>
      </c>
      <c r="L250" s="63"/>
      <c r="M250" s="35">
        <v>1515</v>
      </c>
      <c r="N250" s="31"/>
      <c r="O250" s="35">
        <v>1298</v>
      </c>
      <c r="P250" s="31"/>
      <c r="Q250" s="35">
        <v>1286</v>
      </c>
      <c r="R250" s="31"/>
      <c r="S250" s="35">
        <v>1693</v>
      </c>
      <c r="T250" s="31"/>
      <c r="U250" s="35">
        <v>2554</v>
      </c>
      <c r="V250" s="31"/>
    </row>
    <row r="251" spans="1:22" s="2" customFormat="1" ht="12.75">
      <c r="A251" s="24"/>
      <c r="B251" s="53" t="s">
        <v>85</v>
      </c>
      <c r="C251" s="14"/>
      <c r="D251" s="15"/>
      <c r="E251" s="16"/>
      <c r="F251"/>
      <c r="G251" s="35"/>
      <c r="H251" s="28"/>
      <c r="I251" s="35"/>
      <c r="J251" s="28"/>
      <c r="K251" s="37"/>
      <c r="L251" s="63"/>
      <c r="M251" s="35"/>
      <c r="N251" s="31"/>
      <c r="O251" s="35"/>
      <c r="P251" s="31"/>
      <c r="Q251" s="35"/>
      <c r="R251" s="31"/>
      <c r="S251" s="35"/>
      <c r="T251" s="31"/>
      <c r="U251" s="35"/>
      <c r="V251" s="31"/>
    </row>
    <row r="252" spans="1:22" s="2" customFormat="1" ht="12.75">
      <c r="A252" s="24"/>
      <c r="B252" s="53" t="s">
        <v>99</v>
      </c>
      <c r="C252" s="14"/>
      <c r="D252" s="15"/>
      <c r="E252" s="16"/>
      <c r="F252"/>
      <c r="G252" s="35">
        <v>899</v>
      </c>
      <c r="H252" s="28"/>
      <c r="I252" s="35">
        <v>879</v>
      </c>
      <c r="J252" s="28"/>
      <c r="K252" s="37">
        <v>823</v>
      </c>
      <c r="L252" s="63"/>
      <c r="M252" s="35">
        <v>989</v>
      </c>
      <c r="N252" s="31"/>
      <c r="O252" s="35">
        <v>1486</v>
      </c>
      <c r="P252" s="31"/>
      <c r="Q252" s="35">
        <v>1233</v>
      </c>
      <c r="R252" s="31"/>
      <c r="S252" s="35">
        <v>1486</v>
      </c>
      <c r="T252" s="31"/>
      <c r="U252" s="35">
        <v>1475</v>
      </c>
      <c r="V252" s="124"/>
    </row>
    <row r="253" spans="1:22" s="2" customFormat="1" ht="12.75">
      <c r="A253" s="24"/>
      <c r="B253" s="14" t="s">
        <v>26</v>
      </c>
      <c r="C253" s="14"/>
      <c r="D253" s="15"/>
      <c r="E253" s="16"/>
      <c r="F253"/>
      <c r="G253" s="35">
        <v>4</v>
      </c>
      <c r="H253" s="28"/>
      <c r="I253" s="35">
        <v>30</v>
      </c>
      <c r="J253" s="28"/>
      <c r="K253" s="37">
        <v>57</v>
      </c>
      <c r="L253" s="63"/>
      <c r="M253" s="35">
        <v>98</v>
      </c>
      <c r="N253" s="31"/>
      <c r="O253" s="35">
        <v>126</v>
      </c>
      <c r="P253" s="31"/>
      <c r="Q253" s="35">
        <v>99</v>
      </c>
      <c r="R253" s="31"/>
      <c r="S253" s="35">
        <v>72</v>
      </c>
      <c r="T253" s="31"/>
      <c r="U253" s="35">
        <v>73</v>
      </c>
      <c r="V253" s="31"/>
    </row>
    <row r="254" spans="1:22" s="2" customFormat="1" ht="12.75">
      <c r="A254" s="24"/>
      <c r="B254" s="8" t="s">
        <v>24</v>
      </c>
      <c r="C254" s="8"/>
      <c r="D254" s="14"/>
      <c r="E254" s="22"/>
      <c r="F254"/>
      <c r="G254" s="37">
        <v>48</v>
      </c>
      <c r="H254" s="63">
        <v>48</v>
      </c>
      <c r="I254" s="37">
        <v>40</v>
      </c>
      <c r="J254" s="63">
        <v>40</v>
      </c>
      <c r="K254" s="37">
        <v>22</v>
      </c>
      <c r="L254" s="63">
        <v>22</v>
      </c>
      <c r="M254" s="35">
        <v>5</v>
      </c>
      <c r="N254" s="31">
        <v>5</v>
      </c>
      <c r="O254" s="35">
        <v>0</v>
      </c>
      <c r="P254" s="31"/>
      <c r="Q254" s="35"/>
      <c r="R254" s="31"/>
      <c r="S254" s="35">
        <v>5</v>
      </c>
      <c r="T254" s="31">
        <v>5</v>
      </c>
      <c r="U254" s="35">
        <v>1</v>
      </c>
      <c r="V254" s="31">
        <v>1</v>
      </c>
    </row>
    <row r="255" spans="1:22" s="2" customFormat="1" ht="12.75">
      <c r="A255" s="24"/>
      <c r="B255" s="14" t="s">
        <v>96</v>
      </c>
      <c r="C255" s="14"/>
      <c r="D255" s="15"/>
      <c r="E255" s="16"/>
      <c r="F255"/>
      <c r="G255" s="35">
        <v>12928</v>
      </c>
      <c r="H255" s="28"/>
      <c r="I255" s="35">
        <v>10414</v>
      </c>
      <c r="J255" s="28"/>
      <c r="K255" s="37">
        <v>11169</v>
      </c>
      <c r="L255" s="63"/>
      <c r="M255" s="35">
        <v>11903</v>
      </c>
      <c r="N255" s="31"/>
      <c r="O255" s="35"/>
      <c r="P255" s="31"/>
      <c r="Q255" s="35"/>
      <c r="R255" s="31"/>
      <c r="S255" s="35"/>
      <c r="T255" s="31"/>
      <c r="U255" s="35"/>
      <c r="V255" s="31"/>
    </row>
    <row r="256" spans="1:22" s="2" customFormat="1" ht="12.75">
      <c r="A256" s="71"/>
      <c r="B256" s="14" t="s">
        <v>97</v>
      </c>
      <c r="C256" s="53"/>
      <c r="D256" s="72"/>
      <c r="E256" s="73"/>
      <c r="G256" s="55"/>
      <c r="H256" s="67"/>
      <c r="I256" s="55"/>
      <c r="J256" s="67"/>
      <c r="K256" s="54"/>
      <c r="L256" s="74"/>
      <c r="M256" s="35"/>
      <c r="N256" s="75"/>
      <c r="O256" s="55">
        <v>9883</v>
      </c>
      <c r="P256" s="75"/>
      <c r="Q256" s="55">
        <v>11265</v>
      </c>
      <c r="R256" s="75"/>
      <c r="S256" s="55">
        <v>13729</v>
      </c>
      <c r="T256" s="75"/>
      <c r="U256" s="55">
        <v>19527</v>
      </c>
      <c r="V256" s="75"/>
    </row>
    <row r="257" spans="1:22" s="2" customFormat="1" ht="12.75">
      <c r="A257" s="24"/>
      <c r="B257" s="14" t="s">
        <v>98</v>
      </c>
      <c r="C257" s="14"/>
      <c r="D257" s="15"/>
      <c r="E257" s="16"/>
      <c r="F257"/>
      <c r="G257" s="35"/>
      <c r="H257" s="28"/>
      <c r="I257" s="35"/>
      <c r="J257" s="28"/>
      <c r="K257" s="37"/>
      <c r="L257" s="63"/>
      <c r="M257" s="35"/>
      <c r="N257" s="31"/>
      <c r="O257" s="35">
        <v>910</v>
      </c>
      <c r="P257" s="31"/>
      <c r="Q257" s="35">
        <v>1713</v>
      </c>
      <c r="R257" s="31"/>
      <c r="S257" s="35">
        <v>1405</v>
      </c>
      <c r="T257" s="31"/>
      <c r="U257" s="35">
        <v>2174</v>
      </c>
      <c r="V257" s="31"/>
    </row>
    <row r="258" spans="1:22" s="2" customFormat="1" ht="12.75">
      <c r="A258" s="173"/>
      <c r="B258" s="25" t="s">
        <v>101</v>
      </c>
      <c r="C258" s="88"/>
      <c r="D258" s="85"/>
      <c r="E258" s="86"/>
      <c r="F258" s="91"/>
      <c r="G258" s="56"/>
      <c r="H258" s="84"/>
      <c r="I258" s="56"/>
      <c r="J258" s="84"/>
      <c r="K258" s="101"/>
      <c r="L258" s="102"/>
      <c r="M258" s="36"/>
      <c r="N258" s="90"/>
      <c r="O258" s="56"/>
      <c r="P258" s="90"/>
      <c r="Q258" s="56">
        <v>1</v>
      </c>
      <c r="R258" s="90"/>
      <c r="S258" s="56"/>
      <c r="T258" s="90"/>
      <c r="U258" s="56"/>
      <c r="V258" s="90"/>
    </row>
    <row r="259" spans="1:22" s="2" customFormat="1" ht="12.75">
      <c r="A259" s="127" t="s">
        <v>19</v>
      </c>
      <c r="B259" s="128"/>
      <c r="C259" s="128"/>
      <c r="D259" s="128"/>
      <c r="E259" s="129"/>
      <c r="F259" s="47"/>
      <c r="G259" s="51">
        <f>+G260+G264+G267+G270</f>
        <v>0</v>
      </c>
      <c r="H259" s="51">
        <f aca="true" t="shared" si="37" ref="H259:V259">+H260+H264+H267+H270</f>
        <v>0</v>
      </c>
      <c r="I259" s="51">
        <f t="shared" si="37"/>
        <v>0</v>
      </c>
      <c r="J259" s="51">
        <f t="shared" si="37"/>
        <v>0</v>
      </c>
      <c r="K259" s="51">
        <f t="shared" si="37"/>
        <v>0</v>
      </c>
      <c r="L259" s="51">
        <f t="shared" si="37"/>
        <v>0</v>
      </c>
      <c r="M259" s="51">
        <f t="shared" si="37"/>
        <v>451</v>
      </c>
      <c r="N259" s="51">
        <f t="shared" si="37"/>
        <v>451</v>
      </c>
      <c r="O259" s="51">
        <f t="shared" si="37"/>
        <v>4</v>
      </c>
      <c r="P259" s="51">
        <f t="shared" si="37"/>
        <v>4</v>
      </c>
      <c r="Q259" s="51">
        <f t="shared" si="37"/>
        <v>31</v>
      </c>
      <c r="R259" s="51">
        <f t="shared" si="37"/>
        <v>31</v>
      </c>
      <c r="S259" s="51">
        <f t="shared" si="37"/>
        <v>18</v>
      </c>
      <c r="T259" s="51">
        <f t="shared" si="37"/>
        <v>17</v>
      </c>
      <c r="U259" s="51">
        <f t="shared" si="37"/>
        <v>22</v>
      </c>
      <c r="V259" s="51">
        <f t="shared" si="37"/>
        <v>22</v>
      </c>
    </row>
    <row r="260" spans="1:22" ht="12.75">
      <c r="A260" s="107"/>
      <c r="B260" s="108" t="s">
        <v>3</v>
      </c>
      <c r="C260" s="108"/>
      <c r="D260" s="109"/>
      <c r="E260" s="110"/>
      <c r="F260" s="39"/>
      <c r="G260" s="111">
        <f aca="true" t="shared" si="38" ref="G260:V260">SUM(G261:G263)</f>
        <v>0</v>
      </c>
      <c r="H260" s="111">
        <f t="shared" si="38"/>
        <v>0</v>
      </c>
      <c r="I260" s="111">
        <f t="shared" si="38"/>
        <v>0</v>
      </c>
      <c r="J260" s="111">
        <f t="shared" si="38"/>
        <v>0</v>
      </c>
      <c r="K260" s="111">
        <f t="shared" si="38"/>
        <v>0</v>
      </c>
      <c r="L260" s="111">
        <f t="shared" si="38"/>
        <v>0</v>
      </c>
      <c r="M260" s="111">
        <f t="shared" si="38"/>
        <v>0</v>
      </c>
      <c r="N260" s="111">
        <f t="shared" si="38"/>
        <v>0</v>
      </c>
      <c r="O260" s="111">
        <f t="shared" si="38"/>
        <v>4</v>
      </c>
      <c r="P260" s="111">
        <f t="shared" si="38"/>
        <v>4</v>
      </c>
      <c r="Q260" s="111">
        <f t="shared" si="38"/>
        <v>0</v>
      </c>
      <c r="R260" s="111">
        <f t="shared" si="38"/>
        <v>0</v>
      </c>
      <c r="S260" s="111">
        <f t="shared" si="38"/>
        <v>4</v>
      </c>
      <c r="T260" s="111">
        <f t="shared" si="38"/>
        <v>4</v>
      </c>
      <c r="U260" s="111">
        <f t="shared" si="38"/>
        <v>2</v>
      </c>
      <c r="V260" s="111">
        <f t="shared" si="38"/>
        <v>2</v>
      </c>
    </row>
    <row r="261" spans="1:22" ht="12.75">
      <c r="A261" s="23"/>
      <c r="B261" s="14"/>
      <c r="C261" s="14"/>
      <c r="D261" s="53" t="s">
        <v>80</v>
      </c>
      <c r="E261" s="22"/>
      <c r="G261" s="40"/>
      <c r="H261" s="79"/>
      <c r="I261" s="40"/>
      <c r="J261" s="79"/>
      <c r="K261" s="40"/>
      <c r="L261" s="79"/>
      <c r="M261" s="40"/>
      <c r="N261" s="28"/>
      <c r="O261" s="40">
        <v>3</v>
      </c>
      <c r="P261" s="28">
        <v>3</v>
      </c>
      <c r="Q261" s="40"/>
      <c r="R261" s="28"/>
      <c r="S261" s="40"/>
      <c r="T261" s="28"/>
      <c r="U261" s="40">
        <v>2</v>
      </c>
      <c r="V261" s="28">
        <v>2</v>
      </c>
    </row>
    <row r="262" spans="1:22" ht="12.75">
      <c r="A262" s="23"/>
      <c r="B262" s="14"/>
      <c r="C262" s="14"/>
      <c r="D262" s="8" t="s">
        <v>24</v>
      </c>
      <c r="E262" s="22"/>
      <c r="G262" s="40"/>
      <c r="H262" s="169"/>
      <c r="I262" s="40"/>
      <c r="J262" s="169"/>
      <c r="K262" s="40"/>
      <c r="L262" s="169"/>
      <c r="M262" s="40"/>
      <c r="N262" s="28"/>
      <c r="O262" s="40"/>
      <c r="P262" s="28"/>
      <c r="Q262" s="40"/>
      <c r="R262" s="28"/>
      <c r="S262" s="40">
        <v>1</v>
      </c>
      <c r="T262" s="28">
        <v>1</v>
      </c>
      <c r="U262" s="40"/>
      <c r="V262" s="28"/>
    </row>
    <row r="263" spans="1:22" ht="12.75">
      <c r="A263" s="23"/>
      <c r="B263" s="14"/>
      <c r="C263" s="14"/>
      <c r="D263" s="53" t="s">
        <v>100</v>
      </c>
      <c r="E263" s="22"/>
      <c r="G263" s="40"/>
      <c r="H263" s="68"/>
      <c r="I263" s="40"/>
      <c r="J263" s="68"/>
      <c r="K263" s="40"/>
      <c r="L263" s="68"/>
      <c r="M263" s="40"/>
      <c r="N263" s="31"/>
      <c r="O263" s="40">
        <v>1</v>
      </c>
      <c r="P263" s="31">
        <v>1</v>
      </c>
      <c r="Q263" s="40"/>
      <c r="R263" s="31"/>
      <c r="S263" s="40">
        <v>3</v>
      </c>
      <c r="T263" s="31">
        <v>3</v>
      </c>
      <c r="U263" s="40"/>
      <c r="V263" s="31"/>
    </row>
    <row r="264" spans="1:22" ht="12.75">
      <c r="A264" s="107"/>
      <c r="B264" s="108" t="s">
        <v>4</v>
      </c>
      <c r="C264" s="108"/>
      <c r="D264" s="109"/>
      <c r="E264" s="110"/>
      <c r="G264" s="111">
        <f>SUM(G265:G266)</f>
        <v>0</v>
      </c>
      <c r="H264" s="111">
        <f aca="true" t="shared" si="39" ref="H264:V264">SUM(H265:H266)</f>
        <v>0</v>
      </c>
      <c r="I264" s="111">
        <f t="shared" si="39"/>
        <v>0</v>
      </c>
      <c r="J264" s="111">
        <f t="shared" si="39"/>
        <v>0</v>
      </c>
      <c r="K264" s="111">
        <f t="shared" si="39"/>
        <v>0</v>
      </c>
      <c r="L264" s="111">
        <f t="shared" si="39"/>
        <v>0</v>
      </c>
      <c r="M264" s="111">
        <f t="shared" si="39"/>
        <v>15</v>
      </c>
      <c r="N264" s="111">
        <f t="shared" si="39"/>
        <v>15</v>
      </c>
      <c r="O264" s="111">
        <f t="shared" si="39"/>
        <v>0</v>
      </c>
      <c r="P264" s="111">
        <f t="shared" si="39"/>
        <v>0</v>
      </c>
      <c r="Q264" s="111">
        <f t="shared" si="39"/>
        <v>26</v>
      </c>
      <c r="R264" s="111">
        <f t="shared" si="39"/>
        <v>26</v>
      </c>
      <c r="S264" s="111">
        <f t="shared" si="39"/>
        <v>10</v>
      </c>
      <c r="T264" s="111">
        <f t="shared" si="39"/>
        <v>10</v>
      </c>
      <c r="U264" s="111">
        <f t="shared" si="39"/>
        <v>0</v>
      </c>
      <c r="V264" s="111">
        <f t="shared" si="39"/>
        <v>0</v>
      </c>
    </row>
    <row r="265" spans="1:22" s="29" customFormat="1" ht="12.75">
      <c r="A265" s="160"/>
      <c r="B265" s="8"/>
      <c r="C265" s="8"/>
      <c r="D265" s="8" t="s">
        <v>24</v>
      </c>
      <c r="E265" s="3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37">
        <v>26</v>
      </c>
      <c r="R265" s="37">
        <v>26</v>
      </c>
      <c r="S265" s="37">
        <v>10</v>
      </c>
      <c r="T265" s="37">
        <v>10</v>
      </c>
      <c r="U265" s="37"/>
      <c r="V265" s="37"/>
    </row>
    <row r="266" spans="1:22" ht="12.75">
      <c r="A266" s="23"/>
      <c r="B266" s="14"/>
      <c r="C266" s="14"/>
      <c r="D266" s="53" t="s">
        <v>80</v>
      </c>
      <c r="E266" s="22"/>
      <c r="G266" s="40"/>
      <c r="H266" s="40"/>
      <c r="I266" s="40"/>
      <c r="J266" s="40"/>
      <c r="K266" s="40"/>
      <c r="L266" s="40"/>
      <c r="M266" s="40">
        <v>15</v>
      </c>
      <c r="N266" s="40">
        <v>15</v>
      </c>
      <c r="O266" s="40"/>
      <c r="P266" s="40"/>
      <c r="Q266" s="40"/>
      <c r="R266" s="40"/>
      <c r="S266" s="40"/>
      <c r="T266" s="40"/>
      <c r="U266" s="40"/>
      <c r="V266" s="40"/>
    </row>
    <row r="267" spans="1:22" ht="12.75">
      <c r="A267" s="107"/>
      <c r="B267" s="108" t="s">
        <v>5</v>
      </c>
      <c r="C267" s="108"/>
      <c r="D267" s="109"/>
      <c r="E267" s="110"/>
      <c r="G267" s="111">
        <f>SUM(G268:G269)</f>
        <v>0</v>
      </c>
      <c r="H267" s="111">
        <f aca="true" t="shared" si="40" ref="H267:V267">SUM(H268:H269)</f>
        <v>0</v>
      </c>
      <c r="I267" s="111">
        <f t="shared" si="40"/>
        <v>0</v>
      </c>
      <c r="J267" s="111">
        <f t="shared" si="40"/>
        <v>0</v>
      </c>
      <c r="K267" s="111">
        <f t="shared" si="40"/>
        <v>0</v>
      </c>
      <c r="L267" s="111">
        <f t="shared" si="40"/>
        <v>0</v>
      </c>
      <c r="M267" s="111">
        <f t="shared" si="40"/>
        <v>436</v>
      </c>
      <c r="N267" s="111">
        <f t="shared" si="40"/>
        <v>436</v>
      </c>
      <c r="O267" s="111">
        <f t="shared" si="40"/>
        <v>0</v>
      </c>
      <c r="P267" s="111">
        <f t="shared" si="40"/>
        <v>0</v>
      </c>
      <c r="Q267" s="111">
        <f t="shared" si="40"/>
        <v>0</v>
      </c>
      <c r="R267" s="111">
        <f t="shared" si="40"/>
        <v>0</v>
      </c>
      <c r="S267" s="111">
        <f t="shared" si="40"/>
        <v>3</v>
      </c>
      <c r="T267" s="111">
        <f t="shared" si="40"/>
        <v>3</v>
      </c>
      <c r="U267" s="111">
        <f t="shared" si="40"/>
        <v>5</v>
      </c>
      <c r="V267" s="111">
        <f t="shared" si="40"/>
        <v>5</v>
      </c>
    </row>
    <row r="268" spans="1:22" s="29" customFormat="1" ht="12.75">
      <c r="A268" s="160"/>
      <c r="B268" s="8"/>
      <c r="C268" s="8"/>
      <c r="D268" s="52" t="s">
        <v>100</v>
      </c>
      <c r="E268" s="3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37">
        <v>3</v>
      </c>
      <c r="T268" s="37">
        <v>3</v>
      </c>
      <c r="U268" s="37">
        <v>5</v>
      </c>
      <c r="V268" s="37">
        <v>5</v>
      </c>
    </row>
    <row r="269" spans="1:22" ht="12.75">
      <c r="A269" s="23"/>
      <c r="B269" s="14"/>
      <c r="C269" s="14"/>
      <c r="D269" s="52" t="s">
        <v>25</v>
      </c>
      <c r="E269" s="22"/>
      <c r="G269" s="40"/>
      <c r="H269" s="40"/>
      <c r="I269" s="40"/>
      <c r="J269" s="40"/>
      <c r="K269" s="40"/>
      <c r="L269" s="40"/>
      <c r="M269" s="40">
        <v>436</v>
      </c>
      <c r="N269" s="40">
        <v>436</v>
      </c>
      <c r="O269" s="40"/>
      <c r="P269" s="40"/>
      <c r="Q269" s="40"/>
      <c r="R269" s="40"/>
      <c r="S269" s="40"/>
      <c r="T269" s="40"/>
      <c r="U269" s="40"/>
      <c r="V269" s="40"/>
    </row>
    <row r="270" spans="1:22" ht="12.75">
      <c r="A270" s="107"/>
      <c r="B270" s="108" t="s">
        <v>6</v>
      </c>
      <c r="C270" s="108"/>
      <c r="D270" s="109"/>
      <c r="E270" s="110"/>
      <c r="G270" s="111">
        <f>SUM(G271:G273)</f>
        <v>0</v>
      </c>
      <c r="H270" s="111">
        <f aca="true" t="shared" si="41" ref="H270:V270">SUM(H271:H273)</f>
        <v>0</v>
      </c>
      <c r="I270" s="111">
        <f t="shared" si="41"/>
        <v>0</v>
      </c>
      <c r="J270" s="111">
        <f t="shared" si="41"/>
        <v>0</v>
      </c>
      <c r="K270" s="111">
        <f t="shared" si="41"/>
        <v>0</v>
      </c>
      <c r="L270" s="111">
        <f t="shared" si="41"/>
        <v>0</v>
      </c>
      <c r="M270" s="111">
        <f t="shared" si="41"/>
        <v>0</v>
      </c>
      <c r="N270" s="111">
        <f t="shared" si="41"/>
        <v>0</v>
      </c>
      <c r="O270" s="111">
        <f t="shared" si="41"/>
        <v>0</v>
      </c>
      <c r="P270" s="111">
        <f t="shared" si="41"/>
        <v>0</v>
      </c>
      <c r="Q270" s="111">
        <f t="shared" si="41"/>
        <v>5</v>
      </c>
      <c r="R270" s="111">
        <f t="shared" si="41"/>
        <v>5</v>
      </c>
      <c r="S270" s="111">
        <f t="shared" si="41"/>
        <v>1</v>
      </c>
      <c r="T270" s="111">
        <f t="shared" si="41"/>
        <v>0</v>
      </c>
      <c r="U270" s="111">
        <f t="shared" si="41"/>
        <v>15</v>
      </c>
      <c r="V270" s="111">
        <f t="shared" si="41"/>
        <v>15</v>
      </c>
    </row>
    <row r="271" spans="1:22" s="29" customFormat="1" ht="12.75">
      <c r="A271" s="160"/>
      <c r="B271" s="8"/>
      <c r="C271" s="8"/>
      <c r="D271" s="52" t="s">
        <v>46</v>
      </c>
      <c r="E271" s="3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37">
        <v>1</v>
      </c>
      <c r="T271" s="37"/>
      <c r="U271" s="37"/>
      <c r="V271" s="37"/>
    </row>
    <row r="272" spans="1:22" s="29" customFormat="1" ht="12.75">
      <c r="A272" s="160"/>
      <c r="B272" s="8"/>
      <c r="C272" s="8"/>
      <c r="D272" s="52" t="s">
        <v>66</v>
      </c>
      <c r="E272" s="3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37"/>
      <c r="T272" s="37"/>
      <c r="U272" s="37">
        <v>15</v>
      </c>
      <c r="V272" s="37">
        <v>15</v>
      </c>
    </row>
    <row r="273" spans="1:22" ht="12.75">
      <c r="A273" s="23"/>
      <c r="B273" s="14"/>
      <c r="C273" s="14"/>
      <c r="D273" s="8" t="s">
        <v>24</v>
      </c>
      <c r="E273" s="22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>
        <v>5</v>
      </c>
      <c r="R273" s="40">
        <v>5</v>
      </c>
      <c r="S273" s="40"/>
      <c r="T273" s="40"/>
      <c r="U273" s="40"/>
      <c r="V273" s="40"/>
    </row>
    <row r="274" spans="1:22" ht="15.75">
      <c r="A274" s="94" t="s">
        <v>8</v>
      </c>
      <c r="B274" s="95"/>
      <c r="C274" s="95"/>
      <c r="D274" s="95"/>
      <c r="E274" s="96"/>
      <c r="F274" s="97"/>
      <c r="G274" s="143">
        <f aca="true" t="shared" si="42" ref="G274:V274">+G259+G247+G234+G202+G166+G121+G111+G50+G44+G40+G32+G27+G24+G22+G17+G12+G10+G8</f>
        <v>403011</v>
      </c>
      <c r="H274" s="143">
        <f t="shared" si="42"/>
        <v>5785</v>
      </c>
      <c r="I274" s="143">
        <f t="shared" si="42"/>
        <v>419139</v>
      </c>
      <c r="J274" s="143">
        <f t="shared" si="42"/>
        <v>8433</v>
      </c>
      <c r="K274" s="143">
        <f t="shared" si="42"/>
        <v>416705</v>
      </c>
      <c r="L274" s="143">
        <f t="shared" si="42"/>
        <v>8047</v>
      </c>
      <c r="M274" s="143">
        <f t="shared" si="42"/>
        <v>434145</v>
      </c>
      <c r="N274" s="143">
        <f t="shared" si="42"/>
        <v>15809</v>
      </c>
      <c r="O274" s="143">
        <f t="shared" si="42"/>
        <v>451880</v>
      </c>
      <c r="P274" s="143">
        <f t="shared" si="42"/>
        <v>16123</v>
      </c>
      <c r="Q274" s="143">
        <f t="shared" si="42"/>
        <v>477312</v>
      </c>
      <c r="R274" s="143">
        <f t="shared" si="42"/>
        <v>26163</v>
      </c>
      <c r="S274" s="143">
        <f t="shared" si="42"/>
        <v>500424</v>
      </c>
      <c r="T274" s="143">
        <f t="shared" si="42"/>
        <v>27398</v>
      </c>
      <c r="U274" s="143">
        <f t="shared" si="42"/>
        <v>506836</v>
      </c>
      <c r="V274" s="143">
        <f t="shared" si="42"/>
        <v>29986</v>
      </c>
    </row>
    <row r="275" spans="2:22" s="2" customFormat="1" ht="20.25" customHeight="1">
      <c r="B275" s="112"/>
      <c r="C275" s="112"/>
      <c r="D275" s="112"/>
      <c r="E275" s="112"/>
      <c r="F275" s="98"/>
      <c r="G275" s="113"/>
      <c r="H275" s="113"/>
      <c r="I275" s="113"/>
      <c r="J275" s="113"/>
      <c r="K275" s="113"/>
      <c r="L275" s="113"/>
      <c r="M275" s="113"/>
      <c r="N275" s="113"/>
      <c r="O275" s="113"/>
      <c r="Q275" s="113"/>
      <c r="R275" s="113"/>
      <c r="S275" s="113"/>
      <c r="T275" s="113"/>
      <c r="U275" s="113"/>
      <c r="V275" s="113"/>
    </row>
    <row r="276" spans="1:22" ht="12.75">
      <c r="A276" s="158" t="s">
        <v>103</v>
      </c>
      <c r="R276" s="163"/>
      <c r="T276" s="163"/>
      <c r="V276" s="163"/>
    </row>
    <row r="429" ht="12.75">
      <c r="H429" s="5">
        <f>133000</f>
        <v>133000</v>
      </c>
    </row>
    <row r="431" ht="12.75">
      <c r="H431" s="5">
        <v>1936.27</v>
      </c>
    </row>
    <row r="432" ht="12.75">
      <c r="H432" s="5">
        <f>+H429/H431</f>
        <v>68.6887675789017</v>
      </c>
    </row>
    <row r="462" ht="12.75">
      <c r="G462" s="5" t="s">
        <v>9</v>
      </c>
    </row>
  </sheetData>
  <mergeCells count="4">
    <mergeCell ref="Q6:R6"/>
    <mergeCell ref="O6:P6"/>
    <mergeCell ref="S6:T6"/>
    <mergeCell ref="U6:V6"/>
  </mergeCells>
  <printOptions/>
  <pageMargins left="0.51" right="0.21" top="0.42" bottom="0.36" header="0.26" footer="0.19"/>
  <pageSetup horizontalDpi="600" verticalDpi="600" orientation="landscape" paperSize="9" scale="70" r:id="rId1"/>
  <rowBreaks count="5" manualBreakCount="5">
    <brk id="49" max="21" man="1"/>
    <brk id="95" max="21" man="1"/>
    <brk id="148" max="21" man="1"/>
    <brk id="201" max="21" man="1"/>
    <brk id="2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8"/>
  <sheetViews>
    <sheetView workbookViewId="0" topLeftCell="A1">
      <selection activeCell="I276" sqref="I276"/>
    </sheetView>
  </sheetViews>
  <sheetFormatPr defaultColWidth="9.140625" defaultRowHeight="12.75"/>
  <cols>
    <col min="1" max="1" width="2.00390625" style="3" customWidth="1"/>
    <col min="2" max="2" width="3.140625" style="3" customWidth="1"/>
    <col min="3" max="3" width="3.00390625" style="3" customWidth="1"/>
    <col min="4" max="4" width="4.57421875" style="3" customWidth="1"/>
    <col min="5" max="5" width="43.28125" style="4" customWidth="1"/>
    <col min="6" max="6" width="0.5625" style="0" customWidth="1"/>
    <col min="7" max="7" width="9.57421875" style="5" customWidth="1"/>
    <col min="8" max="8" width="9.57421875" style="5" bestFit="1" customWidth="1"/>
    <col min="9" max="9" width="9.57421875" style="5" customWidth="1"/>
    <col min="10" max="13" width="9.57421875" style="5" bestFit="1" customWidth="1"/>
    <col min="14" max="14" width="9.57421875" style="5" customWidth="1"/>
  </cols>
  <sheetData>
    <row r="1" spans="1:14" s="2" customFormat="1" ht="20.25">
      <c r="A1" s="117" t="s">
        <v>121</v>
      </c>
      <c r="B1" s="3"/>
      <c r="C1" s="3"/>
      <c r="D1" s="3"/>
      <c r="E1" s="4"/>
      <c r="F1"/>
      <c r="G1" s="5"/>
      <c r="H1" s="5"/>
      <c r="I1" s="5"/>
      <c r="J1" s="5"/>
      <c r="K1" s="5"/>
      <c r="L1" s="5"/>
      <c r="M1" s="5"/>
      <c r="N1" s="5"/>
    </row>
    <row r="2" spans="1:14" s="2" customFormat="1" ht="4.5" customHeight="1">
      <c r="A2" s="3"/>
      <c r="B2" s="3"/>
      <c r="C2" s="3"/>
      <c r="D2" s="3"/>
      <c r="E2" s="4"/>
      <c r="F2"/>
      <c r="G2" s="92"/>
      <c r="H2" s="92"/>
      <c r="I2" s="92"/>
      <c r="J2" s="92"/>
      <c r="K2" s="92"/>
      <c r="L2" s="92"/>
      <c r="M2" s="92"/>
      <c r="N2" s="92"/>
    </row>
    <row r="3" spans="1:14" s="2" customFormat="1" ht="20.25">
      <c r="A3" s="6"/>
      <c r="B3" s="6"/>
      <c r="C3" s="6"/>
      <c r="D3" s="6"/>
      <c r="E3" s="7" t="s">
        <v>7</v>
      </c>
      <c r="F3"/>
      <c r="G3" s="121"/>
      <c r="H3" s="121"/>
      <c r="I3" s="121"/>
      <c r="J3" s="121"/>
      <c r="K3" s="121"/>
      <c r="L3" s="121"/>
      <c r="M3" s="121"/>
      <c r="N3" s="121"/>
    </row>
    <row r="4" spans="1:14" s="2" customFormat="1" ht="6" customHeight="1">
      <c r="A4" s="10"/>
      <c r="B4" s="10"/>
      <c r="C4" s="10"/>
      <c r="D4" s="10"/>
      <c r="E4" s="11"/>
      <c r="F4"/>
      <c r="G4" s="5"/>
      <c r="H4" s="5"/>
      <c r="I4" s="5"/>
      <c r="J4" s="5"/>
      <c r="K4" s="5"/>
      <c r="L4" s="5"/>
      <c r="M4" s="5"/>
      <c r="N4" s="5"/>
    </row>
    <row r="5" spans="1:14" s="2" customFormat="1" ht="12.75">
      <c r="A5" s="12"/>
      <c r="B5" s="18"/>
      <c r="C5" s="18"/>
      <c r="D5" s="12"/>
      <c r="E5" s="12"/>
      <c r="F5"/>
      <c r="G5" s="150">
        <v>1997</v>
      </c>
      <c r="H5" s="150">
        <v>1998</v>
      </c>
      <c r="I5" s="150">
        <v>1999</v>
      </c>
      <c r="J5" s="150">
        <v>2000</v>
      </c>
      <c r="K5" s="150">
        <v>2001</v>
      </c>
      <c r="L5" s="155">
        <v>2002</v>
      </c>
      <c r="M5" s="155">
        <v>2003</v>
      </c>
      <c r="N5" s="155">
        <v>2004</v>
      </c>
    </row>
    <row r="6" spans="1:14" s="2" customFormat="1" ht="12.75">
      <c r="A6" s="12"/>
      <c r="B6" s="12"/>
      <c r="C6" s="12"/>
      <c r="D6" s="12"/>
      <c r="E6" s="12"/>
      <c r="F6"/>
      <c r="G6" s="149" t="s">
        <v>11</v>
      </c>
      <c r="H6" s="149" t="s">
        <v>11</v>
      </c>
      <c r="I6" s="149" t="s">
        <v>11</v>
      </c>
      <c r="J6" s="149" t="s">
        <v>11</v>
      </c>
      <c r="K6" s="149" t="s">
        <v>11</v>
      </c>
      <c r="L6" s="156" t="s">
        <v>11</v>
      </c>
      <c r="M6" s="156" t="s">
        <v>11</v>
      </c>
      <c r="N6" s="156" t="s">
        <v>11</v>
      </c>
    </row>
    <row r="7" spans="1:14" s="2" customFormat="1" ht="12.75">
      <c r="A7" s="174"/>
      <c r="B7" s="174"/>
      <c r="C7" s="174"/>
      <c r="D7" s="174"/>
      <c r="E7" s="174"/>
      <c r="F7" s="33"/>
      <c r="G7" s="70" t="s">
        <v>102</v>
      </c>
      <c r="H7" s="70" t="s">
        <v>102</v>
      </c>
      <c r="I7" s="70" t="s">
        <v>102</v>
      </c>
      <c r="J7" s="70" t="s">
        <v>102</v>
      </c>
      <c r="K7" s="70" t="s">
        <v>102</v>
      </c>
      <c r="L7" s="70" t="s">
        <v>102</v>
      </c>
      <c r="M7" s="70" t="s">
        <v>102</v>
      </c>
      <c r="N7" s="70" t="s">
        <v>102</v>
      </c>
    </row>
    <row r="8" spans="1:14" s="2" customFormat="1" ht="12.75">
      <c r="A8" s="127" t="s">
        <v>0</v>
      </c>
      <c r="B8" s="128"/>
      <c r="C8" s="128"/>
      <c r="D8" s="128"/>
      <c r="E8" s="129"/>
      <c r="F8" s="46"/>
      <c r="G8" s="51">
        <f>+'Entrate tot e finalizzati'!G8-'Entrate tot e finalizzati'!H8</f>
        <v>0</v>
      </c>
      <c r="H8" s="51">
        <f>+'Entrate tot e finalizzati'!I8-'Entrate tot e finalizzati'!J8</f>
        <v>0</v>
      </c>
      <c r="I8" s="51">
        <f>+'Entrate tot e finalizzati'!K8-'Entrate tot e finalizzati'!L8</f>
        <v>0</v>
      </c>
      <c r="J8" s="51">
        <f>+'Entrate tot e finalizzati'!M8-'Entrate tot e finalizzati'!N8</f>
        <v>0</v>
      </c>
      <c r="K8" s="51">
        <f>+'Entrate tot e finalizzati'!O8-'Entrate tot e finalizzati'!P8</f>
        <v>552</v>
      </c>
      <c r="L8" s="51">
        <f>+'Entrate tot e finalizzati'!Q8-'Entrate tot e finalizzati'!R8</f>
        <v>0</v>
      </c>
      <c r="M8" s="51">
        <f>+'Entrate tot e finalizzati'!S8-'Entrate tot e finalizzati'!T8</f>
        <v>0</v>
      </c>
      <c r="N8" s="51">
        <f>+'Entrate tot e finalizzati'!U8-'Entrate tot e finalizzati'!V8</f>
        <v>0</v>
      </c>
    </row>
    <row r="9" spans="1:14" s="2" customFormat="1" ht="12.75">
      <c r="A9" s="26"/>
      <c r="B9" s="140" t="s">
        <v>20</v>
      </c>
      <c r="C9" s="140"/>
      <c r="D9" s="182"/>
      <c r="E9" s="183"/>
      <c r="F9" s="182"/>
      <c r="G9" s="36">
        <f>+'Entrate tot e finalizzati'!G9-'Entrate tot e finalizzati'!H9</f>
        <v>0</v>
      </c>
      <c r="H9" s="36">
        <f>+'Entrate tot e finalizzati'!I9-'Entrate tot e finalizzati'!J9</f>
        <v>0</v>
      </c>
      <c r="I9" s="36">
        <f>+'Entrate tot e finalizzati'!K9-'Entrate tot e finalizzati'!L9</f>
        <v>0</v>
      </c>
      <c r="J9" s="36">
        <f>+'Entrate tot e finalizzati'!M9-'Entrate tot e finalizzati'!N9</f>
        <v>0</v>
      </c>
      <c r="K9" s="36">
        <f>+'Entrate tot e finalizzati'!O9-'Entrate tot e finalizzati'!P9</f>
        <v>552</v>
      </c>
      <c r="L9" s="36">
        <f>+'Entrate tot e finalizzati'!Q9-'Entrate tot e finalizzati'!R9</f>
        <v>0</v>
      </c>
      <c r="M9" s="36">
        <f>+'Entrate tot e finalizzati'!S9-'Entrate tot e finalizzati'!T9</f>
        <v>0</v>
      </c>
      <c r="N9" s="36">
        <f>+'Entrate tot e finalizzati'!U9-'Entrate tot e finalizzati'!V9</f>
        <v>0</v>
      </c>
    </row>
    <row r="10" spans="1:14" s="2" customFormat="1" ht="12.75">
      <c r="A10" s="127" t="s">
        <v>123</v>
      </c>
      <c r="B10" s="128"/>
      <c r="C10" s="128"/>
      <c r="D10" s="128"/>
      <c r="E10" s="129"/>
      <c r="F10" s="46"/>
      <c r="G10" s="51">
        <f>+'Entrate tot e finalizzati'!G10-'Entrate tot e finalizzati'!H10</f>
        <v>1819</v>
      </c>
      <c r="H10" s="51">
        <f>+'Entrate tot e finalizzati'!I10-'Entrate tot e finalizzati'!J10</f>
        <v>2182</v>
      </c>
      <c r="I10" s="51">
        <f>+'Entrate tot e finalizzati'!K10-'Entrate tot e finalizzati'!L10</f>
        <v>6012</v>
      </c>
      <c r="J10" s="51">
        <f>+'Entrate tot e finalizzati'!M10-'Entrate tot e finalizzati'!N10</f>
        <v>6026</v>
      </c>
      <c r="K10" s="51">
        <f>+'Entrate tot e finalizzati'!O10-'Entrate tot e finalizzati'!P10</f>
        <v>20021</v>
      </c>
      <c r="L10" s="51">
        <f>+'Entrate tot e finalizzati'!Q10-'Entrate tot e finalizzati'!R10</f>
        <v>15225</v>
      </c>
      <c r="M10" s="51">
        <f>+'Entrate tot e finalizzati'!S10-'Entrate tot e finalizzati'!T10</f>
        <v>10875</v>
      </c>
      <c r="N10" s="51">
        <f>+'Entrate tot e finalizzati'!U10-'Entrate tot e finalizzati'!V10</f>
        <v>8689</v>
      </c>
    </row>
    <row r="11" spans="1:14" s="2" customFormat="1" ht="12.75">
      <c r="A11" s="76"/>
      <c r="B11" s="53" t="s">
        <v>21</v>
      </c>
      <c r="C11" s="53"/>
      <c r="D11" s="53"/>
      <c r="E11" s="77"/>
      <c r="G11" s="35">
        <f>+'Entrate tot e finalizzati'!G11-'Entrate tot e finalizzati'!H11</f>
        <v>1819</v>
      </c>
      <c r="H11" s="35">
        <f>+'Entrate tot e finalizzati'!I11-'Entrate tot e finalizzati'!J11</f>
        <v>2182</v>
      </c>
      <c r="I11" s="35">
        <f>+'Entrate tot e finalizzati'!K11-'Entrate tot e finalizzati'!L11</f>
        <v>6012</v>
      </c>
      <c r="J11" s="35">
        <f>+'Entrate tot e finalizzati'!M11-'Entrate tot e finalizzati'!N11</f>
        <v>6026</v>
      </c>
      <c r="K11" s="35">
        <f>+'Entrate tot e finalizzati'!O11-'Entrate tot e finalizzati'!P11</f>
        <v>20021</v>
      </c>
      <c r="L11" s="35">
        <f>+'Entrate tot e finalizzati'!Q11-'Entrate tot e finalizzati'!R11</f>
        <v>15225</v>
      </c>
      <c r="M11" s="35">
        <f>+'Entrate tot e finalizzati'!S11-'Entrate tot e finalizzati'!T11</f>
        <v>10875</v>
      </c>
      <c r="N11" s="35">
        <f>+'Entrate tot e finalizzati'!U11-'Entrate tot e finalizzati'!V11</f>
        <v>8689</v>
      </c>
    </row>
    <row r="12" spans="1:14" s="2" customFormat="1" ht="12.75">
      <c r="A12" s="42" t="s">
        <v>22</v>
      </c>
      <c r="B12" s="43"/>
      <c r="C12" s="43"/>
      <c r="D12" s="43"/>
      <c r="E12" s="44"/>
      <c r="F12" s="47"/>
      <c r="G12" s="45">
        <f>+'Entrate tot e finalizzati'!G12-'Entrate tot e finalizzati'!H12</f>
        <v>0</v>
      </c>
      <c r="H12" s="45">
        <f>+'Entrate tot e finalizzati'!I12-'Entrate tot e finalizzati'!J12</f>
        <v>73</v>
      </c>
      <c r="I12" s="45">
        <f>+'Entrate tot e finalizzati'!K12-'Entrate tot e finalizzati'!L12</f>
        <v>65</v>
      </c>
      <c r="J12" s="45">
        <f>+'Entrate tot e finalizzati'!M12-'Entrate tot e finalizzati'!N12</f>
        <v>1033</v>
      </c>
      <c r="K12" s="45">
        <f>+'Entrate tot e finalizzati'!O12-'Entrate tot e finalizzati'!P12</f>
        <v>1169</v>
      </c>
      <c r="L12" s="45">
        <f>+'Entrate tot e finalizzati'!Q12-'Entrate tot e finalizzati'!R12</f>
        <v>66</v>
      </c>
      <c r="M12" s="45">
        <f>+'Entrate tot e finalizzati'!S12-'Entrate tot e finalizzati'!T12</f>
        <v>38</v>
      </c>
      <c r="N12" s="45">
        <f>+'Entrate tot e finalizzati'!U12-'Entrate tot e finalizzati'!V12</f>
        <v>13</v>
      </c>
    </row>
    <row r="13" spans="1:14" s="83" customFormat="1" ht="12.75">
      <c r="A13" s="78"/>
      <c r="B13" s="53" t="s">
        <v>23</v>
      </c>
      <c r="C13" s="53"/>
      <c r="D13" s="53"/>
      <c r="E13" s="77"/>
      <c r="F13" s="2"/>
      <c r="G13" s="54">
        <f>+'Entrate tot e finalizzati'!G13-'Entrate tot e finalizzati'!H13</f>
        <v>0</v>
      </c>
      <c r="H13" s="54">
        <f>+'Entrate tot e finalizzati'!I13-'Entrate tot e finalizzati'!J13</f>
        <v>0</v>
      </c>
      <c r="I13" s="54">
        <f>+'Entrate tot e finalizzati'!K13-'Entrate tot e finalizzati'!L13</f>
        <v>0</v>
      </c>
      <c r="J13" s="54">
        <f>+'Entrate tot e finalizzati'!M13-'Entrate tot e finalizzati'!N13</f>
        <v>1033</v>
      </c>
      <c r="K13" s="54">
        <f>+'Entrate tot e finalizzati'!O13-'Entrate tot e finalizzati'!P13</f>
        <v>1085</v>
      </c>
      <c r="L13" s="54">
        <f>+'Entrate tot e finalizzati'!Q13-'Entrate tot e finalizzati'!R13</f>
        <v>0</v>
      </c>
      <c r="M13" s="54">
        <f>+'Entrate tot e finalizzati'!S13-'Entrate tot e finalizzati'!T13</f>
        <v>0</v>
      </c>
      <c r="N13" s="54">
        <f>+'Entrate tot e finalizzati'!U13-'Entrate tot e finalizzati'!V13</f>
        <v>0</v>
      </c>
    </row>
    <row r="14" spans="1:14" s="2" customFormat="1" ht="12.75">
      <c r="A14" s="144"/>
      <c r="B14" s="52" t="s">
        <v>120</v>
      </c>
      <c r="C14" s="52"/>
      <c r="D14" s="52"/>
      <c r="E14" s="75"/>
      <c r="F14" s="81"/>
      <c r="G14" s="54">
        <f>+'Entrate tot e finalizzati'!G14-'Entrate tot e finalizzati'!H14</f>
        <v>0</v>
      </c>
      <c r="H14" s="54">
        <f>+'Entrate tot e finalizzati'!I14-'Entrate tot e finalizzati'!J14</f>
        <v>0</v>
      </c>
      <c r="I14" s="54">
        <f>+'Entrate tot e finalizzati'!K14-'Entrate tot e finalizzati'!L14</f>
        <v>0</v>
      </c>
      <c r="J14" s="54">
        <f>+'Entrate tot e finalizzati'!M14-'Entrate tot e finalizzati'!N14</f>
        <v>0</v>
      </c>
      <c r="K14" s="54">
        <f>+'Entrate tot e finalizzati'!O14-'Entrate tot e finalizzati'!P14</f>
        <v>0</v>
      </c>
      <c r="L14" s="54">
        <f>+'Entrate tot e finalizzati'!Q14-'Entrate tot e finalizzati'!R14</f>
        <v>0</v>
      </c>
      <c r="M14" s="54">
        <f>+'Entrate tot e finalizzati'!S14-'Entrate tot e finalizzati'!T14</f>
        <v>0</v>
      </c>
      <c r="N14" s="54">
        <f>+'Entrate tot e finalizzati'!U14-'Entrate tot e finalizzati'!V14</f>
        <v>0</v>
      </c>
    </row>
    <row r="15" spans="1:14" s="2" customFormat="1" ht="12.75">
      <c r="A15" s="78"/>
      <c r="B15" s="53" t="s">
        <v>26</v>
      </c>
      <c r="C15" s="53"/>
      <c r="D15" s="53"/>
      <c r="E15" s="77"/>
      <c r="G15" s="54">
        <f>+'Entrate tot e finalizzati'!G15-'Entrate tot e finalizzati'!H15</f>
        <v>0</v>
      </c>
      <c r="H15" s="54">
        <f>+'Entrate tot e finalizzati'!I15-'Entrate tot e finalizzati'!J15</f>
        <v>73</v>
      </c>
      <c r="I15" s="54">
        <f>+'Entrate tot e finalizzati'!K15-'Entrate tot e finalizzati'!L15</f>
        <v>65</v>
      </c>
      <c r="J15" s="54">
        <f>+'Entrate tot e finalizzati'!M15-'Entrate tot e finalizzati'!N15</f>
        <v>0</v>
      </c>
      <c r="K15" s="54">
        <f>+'Entrate tot e finalizzati'!O15-'Entrate tot e finalizzati'!P15</f>
        <v>0</v>
      </c>
      <c r="L15" s="54">
        <f>+'Entrate tot e finalizzati'!Q15-'Entrate tot e finalizzati'!R15</f>
        <v>0</v>
      </c>
      <c r="M15" s="54">
        <f>+'Entrate tot e finalizzati'!S15-'Entrate tot e finalizzati'!T15</f>
        <v>0</v>
      </c>
      <c r="N15" s="54">
        <f>+'Entrate tot e finalizzati'!U15-'Entrate tot e finalizzati'!V15</f>
        <v>0</v>
      </c>
    </row>
    <row r="16" spans="1:14" s="57" customFormat="1" ht="12.75">
      <c r="A16" s="21"/>
      <c r="B16" s="14" t="s">
        <v>27</v>
      </c>
      <c r="C16" s="14"/>
      <c r="D16" s="14"/>
      <c r="E16" s="22"/>
      <c r="F16"/>
      <c r="G16" s="37">
        <f>+'Entrate tot e finalizzati'!G16-'Entrate tot e finalizzati'!H16</f>
        <v>0</v>
      </c>
      <c r="H16" s="37">
        <f>+'Entrate tot e finalizzati'!I16-'Entrate tot e finalizzati'!J16</f>
        <v>0</v>
      </c>
      <c r="I16" s="37">
        <f>+'Entrate tot e finalizzati'!K16-'Entrate tot e finalizzati'!L16</f>
        <v>0</v>
      </c>
      <c r="J16" s="37">
        <f>+'Entrate tot e finalizzati'!M16-'Entrate tot e finalizzati'!N16</f>
        <v>0</v>
      </c>
      <c r="K16" s="37">
        <f>+'Entrate tot e finalizzati'!O16-'Entrate tot e finalizzati'!P16</f>
        <v>84</v>
      </c>
      <c r="L16" s="37">
        <f>+'Entrate tot e finalizzati'!Q16-'Entrate tot e finalizzati'!R16</f>
        <v>66</v>
      </c>
      <c r="M16" s="37">
        <f>+'Entrate tot e finalizzati'!S16-'Entrate tot e finalizzati'!T16</f>
        <v>38</v>
      </c>
      <c r="N16" s="37">
        <f>+'Entrate tot e finalizzati'!U16-'Entrate tot e finalizzati'!V16</f>
        <v>13</v>
      </c>
    </row>
    <row r="17" spans="1:14" s="2" customFormat="1" ht="12.75">
      <c r="A17" s="42" t="s">
        <v>128</v>
      </c>
      <c r="B17" s="43"/>
      <c r="C17" s="43"/>
      <c r="D17" s="43"/>
      <c r="E17" s="44"/>
      <c r="F17" s="47"/>
      <c r="G17" s="45">
        <f>+'Entrate tot e finalizzati'!G17-'Entrate tot e finalizzati'!H17</f>
        <v>0</v>
      </c>
      <c r="H17" s="45">
        <f>+'Entrate tot e finalizzati'!I17-'Entrate tot e finalizzati'!J17</f>
        <v>0</v>
      </c>
      <c r="I17" s="45">
        <f>+'Entrate tot e finalizzati'!K17-'Entrate tot e finalizzati'!L17</f>
        <v>0</v>
      </c>
      <c r="J17" s="45">
        <f>+'Entrate tot e finalizzati'!M17-'Entrate tot e finalizzati'!N17</f>
        <v>0</v>
      </c>
      <c r="K17" s="45">
        <f>+'Entrate tot e finalizzati'!O17-'Entrate tot e finalizzati'!P17</f>
        <v>0</v>
      </c>
      <c r="L17" s="45">
        <f>+'Entrate tot e finalizzati'!Q17-'Entrate tot e finalizzati'!R17</f>
        <v>0</v>
      </c>
      <c r="M17" s="45">
        <f>+'Entrate tot e finalizzati'!S17-'Entrate tot e finalizzati'!T17</f>
        <v>0</v>
      </c>
      <c r="N17" s="45">
        <f>+'Entrate tot e finalizzati'!U17-'Entrate tot e finalizzati'!V17</f>
        <v>0</v>
      </c>
    </row>
    <row r="18" spans="1:14" s="2" customFormat="1" ht="12.75">
      <c r="A18" s="13"/>
      <c r="B18" s="53" t="s">
        <v>63</v>
      </c>
      <c r="C18" s="8"/>
      <c r="D18" s="57"/>
      <c r="E18" s="27"/>
      <c r="F18"/>
      <c r="G18" s="37">
        <f>+'Entrate tot e finalizzati'!G18-'Entrate tot e finalizzati'!H18</f>
        <v>0</v>
      </c>
      <c r="H18" s="37">
        <f>+'Entrate tot e finalizzati'!I18-'Entrate tot e finalizzati'!J18</f>
        <v>0</v>
      </c>
      <c r="I18" s="37">
        <f>+'Entrate tot e finalizzati'!K18-'Entrate tot e finalizzati'!L18</f>
        <v>0</v>
      </c>
      <c r="J18" s="37">
        <f>+'Entrate tot e finalizzati'!M18-'Entrate tot e finalizzati'!N18</f>
        <v>0</v>
      </c>
      <c r="K18" s="37">
        <f>+'Entrate tot e finalizzati'!O18-'Entrate tot e finalizzati'!P18</f>
        <v>0</v>
      </c>
      <c r="L18" s="37">
        <f>+'Entrate tot e finalizzati'!Q18-'Entrate tot e finalizzati'!R18</f>
        <v>0</v>
      </c>
      <c r="M18" s="37">
        <f>+'Entrate tot e finalizzati'!S18-'Entrate tot e finalizzati'!T18</f>
        <v>0</v>
      </c>
      <c r="N18" s="37">
        <f>+'Entrate tot e finalizzati'!U18-'Entrate tot e finalizzati'!V18</f>
        <v>0</v>
      </c>
    </row>
    <row r="19" spans="1:14" s="57" customFormat="1" ht="12.75">
      <c r="A19" s="13"/>
      <c r="B19" s="8" t="s">
        <v>24</v>
      </c>
      <c r="C19" s="8"/>
      <c r="E19" s="27"/>
      <c r="F19"/>
      <c r="G19" s="37">
        <f>+'Entrate tot e finalizzati'!G19-'Entrate tot e finalizzati'!H19</f>
        <v>0</v>
      </c>
      <c r="H19" s="37">
        <f>+'Entrate tot e finalizzati'!I19-'Entrate tot e finalizzati'!J19</f>
        <v>0</v>
      </c>
      <c r="I19" s="37">
        <f>+'Entrate tot e finalizzati'!K19-'Entrate tot e finalizzati'!L19</f>
        <v>0</v>
      </c>
      <c r="J19" s="37">
        <f>+'Entrate tot e finalizzati'!M19-'Entrate tot e finalizzati'!N19</f>
        <v>0</v>
      </c>
      <c r="K19" s="37">
        <f>+'Entrate tot e finalizzati'!O19-'Entrate tot e finalizzati'!P19</f>
        <v>0</v>
      </c>
      <c r="L19" s="37">
        <f>+'Entrate tot e finalizzati'!Q19-'Entrate tot e finalizzati'!R19</f>
        <v>0</v>
      </c>
      <c r="M19" s="37">
        <f>+'Entrate tot e finalizzati'!S19-'Entrate tot e finalizzati'!T19</f>
        <v>0</v>
      </c>
      <c r="N19" s="37">
        <f>+'Entrate tot e finalizzati'!U19-'Entrate tot e finalizzati'!V19</f>
        <v>0</v>
      </c>
    </row>
    <row r="20" spans="1:14" s="2" customFormat="1" ht="12.75">
      <c r="A20" s="13"/>
      <c r="B20" s="52" t="s">
        <v>25</v>
      </c>
      <c r="C20" s="8"/>
      <c r="D20" s="57"/>
      <c r="E20" s="27"/>
      <c r="F20"/>
      <c r="G20" s="37">
        <f>+'Entrate tot e finalizzati'!G20-'Entrate tot e finalizzati'!H20</f>
        <v>0</v>
      </c>
      <c r="H20" s="37">
        <f>+'Entrate tot e finalizzati'!I20-'Entrate tot e finalizzati'!J20</f>
        <v>0</v>
      </c>
      <c r="I20" s="37">
        <f>+'Entrate tot e finalizzati'!K20-'Entrate tot e finalizzati'!L20</f>
        <v>0</v>
      </c>
      <c r="J20" s="37">
        <f>+'Entrate tot e finalizzati'!M20-'Entrate tot e finalizzati'!N20</f>
        <v>0</v>
      </c>
      <c r="K20" s="37">
        <f>+'Entrate tot e finalizzati'!O20-'Entrate tot e finalizzati'!P20</f>
        <v>0</v>
      </c>
      <c r="L20" s="37">
        <f>+'Entrate tot e finalizzati'!Q20-'Entrate tot e finalizzati'!R20</f>
        <v>0</v>
      </c>
      <c r="M20" s="37">
        <f>+'Entrate tot e finalizzati'!S20-'Entrate tot e finalizzati'!T20</f>
        <v>0</v>
      </c>
      <c r="N20" s="37">
        <f>+'Entrate tot e finalizzati'!U20-'Entrate tot e finalizzati'!V20</f>
        <v>0</v>
      </c>
    </row>
    <row r="21" spans="1:14" s="57" customFormat="1" ht="12.75">
      <c r="A21" s="26"/>
      <c r="B21" s="88" t="s">
        <v>80</v>
      </c>
      <c r="C21" s="140"/>
      <c r="E21" s="141"/>
      <c r="F21" s="33"/>
      <c r="G21" s="38">
        <f>+'Entrate tot e finalizzati'!G21-'Entrate tot e finalizzati'!H21</f>
        <v>0</v>
      </c>
      <c r="H21" s="38">
        <f>+'Entrate tot e finalizzati'!I21-'Entrate tot e finalizzati'!J21</f>
        <v>0</v>
      </c>
      <c r="I21" s="38">
        <f>+'Entrate tot e finalizzati'!K21-'Entrate tot e finalizzati'!L21</f>
        <v>0</v>
      </c>
      <c r="J21" s="38">
        <f>+'Entrate tot e finalizzati'!M21-'Entrate tot e finalizzati'!N21</f>
        <v>0</v>
      </c>
      <c r="K21" s="38">
        <f>+'Entrate tot e finalizzati'!O21-'Entrate tot e finalizzati'!P21</f>
        <v>0</v>
      </c>
      <c r="L21" s="38">
        <f>+'Entrate tot e finalizzati'!Q21-'Entrate tot e finalizzati'!R21</f>
        <v>0</v>
      </c>
      <c r="M21" s="38">
        <f>+'Entrate tot e finalizzati'!S21-'Entrate tot e finalizzati'!T21</f>
        <v>0</v>
      </c>
      <c r="N21" s="38">
        <f>+'Entrate tot e finalizzati'!U21-'Entrate tot e finalizzati'!V21</f>
        <v>0</v>
      </c>
    </row>
    <row r="22" spans="1:14" s="2" customFormat="1" ht="12.75">
      <c r="A22" s="42" t="s">
        <v>107</v>
      </c>
      <c r="B22" s="43"/>
      <c r="C22" s="43"/>
      <c r="D22" s="43"/>
      <c r="E22" s="44"/>
      <c r="F22" s="47"/>
      <c r="G22" s="45">
        <f>+'Entrate tot e finalizzati'!G22-'Entrate tot e finalizzati'!H22</f>
        <v>35</v>
      </c>
      <c r="H22" s="45">
        <f>+'Entrate tot e finalizzati'!I22-'Entrate tot e finalizzati'!J22</f>
        <v>303</v>
      </c>
      <c r="I22" s="45">
        <f>+'Entrate tot e finalizzati'!K22-'Entrate tot e finalizzati'!L22</f>
        <v>39</v>
      </c>
      <c r="J22" s="45">
        <f>+'Entrate tot e finalizzati'!M22-'Entrate tot e finalizzati'!N22</f>
        <v>13</v>
      </c>
      <c r="K22" s="45">
        <f>+'Entrate tot e finalizzati'!O22-'Entrate tot e finalizzati'!P22</f>
        <v>21</v>
      </c>
      <c r="L22" s="45">
        <f>+'Entrate tot e finalizzati'!Q22-'Entrate tot e finalizzati'!R22</f>
        <v>33</v>
      </c>
      <c r="M22" s="45">
        <f>+'Entrate tot e finalizzati'!S22-'Entrate tot e finalizzati'!T22</f>
        <v>42</v>
      </c>
      <c r="N22" s="45">
        <f>+'Entrate tot e finalizzati'!U22-'Entrate tot e finalizzati'!V22</f>
        <v>61</v>
      </c>
    </row>
    <row r="23" spans="1:14" s="81" customFormat="1" ht="12.75">
      <c r="A23" s="21"/>
      <c r="B23" s="53" t="s">
        <v>32</v>
      </c>
      <c r="C23" s="53"/>
      <c r="D23" s="14"/>
      <c r="E23" s="22"/>
      <c r="F23"/>
      <c r="G23" s="37">
        <f>+'Entrate tot e finalizzati'!G23-'Entrate tot e finalizzati'!H23</f>
        <v>35</v>
      </c>
      <c r="H23" s="37">
        <f>+'Entrate tot e finalizzati'!I23-'Entrate tot e finalizzati'!J23</f>
        <v>303</v>
      </c>
      <c r="I23" s="37">
        <f>+'Entrate tot e finalizzati'!K23-'Entrate tot e finalizzati'!L23</f>
        <v>39</v>
      </c>
      <c r="J23" s="37">
        <f>+'Entrate tot e finalizzati'!M23-'Entrate tot e finalizzati'!N23</f>
        <v>13</v>
      </c>
      <c r="K23" s="37">
        <f>+'Entrate tot e finalizzati'!O23-'Entrate tot e finalizzati'!P23</f>
        <v>21</v>
      </c>
      <c r="L23" s="37">
        <f>+'Entrate tot e finalizzati'!Q23-'Entrate tot e finalizzati'!R23</f>
        <v>33</v>
      </c>
      <c r="M23" s="37">
        <f>+'Entrate tot e finalizzati'!S23-'Entrate tot e finalizzati'!T23</f>
        <v>42</v>
      </c>
      <c r="N23" s="37">
        <f>+'Entrate tot e finalizzati'!U23-'Entrate tot e finalizzati'!V23</f>
        <v>61</v>
      </c>
    </row>
    <row r="24" spans="1:14" s="57" customFormat="1" ht="12.75">
      <c r="A24" s="42" t="s">
        <v>108</v>
      </c>
      <c r="B24" s="43"/>
      <c r="C24" s="43"/>
      <c r="D24" s="43"/>
      <c r="E24" s="44"/>
      <c r="F24" s="47"/>
      <c r="G24" s="45">
        <f>+'Entrate tot e finalizzati'!G24-'Entrate tot e finalizzati'!H24</f>
        <v>38</v>
      </c>
      <c r="H24" s="45">
        <f>+'Entrate tot e finalizzati'!I24-'Entrate tot e finalizzati'!J24</f>
        <v>16</v>
      </c>
      <c r="I24" s="45">
        <f>+'Entrate tot e finalizzati'!K24-'Entrate tot e finalizzati'!L24</f>
        <v>38</v>
      </c>
      <c r="J24" s="45">
        <f>+'Entrate tot e finalizzati'!M24-'Entrate tot e finalizzati'!N24</f>
        <v>33</v>
      </c>
      <c r="K24" s="45">
        <f>+'Entrate tot e finalizzati'!O24-'Entrate tot e finalizzati'!P24</f>
        <v>60</v>
      </c>
      <c r="L24" s="45">
        <f>+'Entrate tot e finalizzati'!Q24-'Entrate tot e finalizzati'!R24</f>
        <v>63</v>
      </c>
      <c r="M24" s="45">
        <f>+'Entrate tot e finalizzati'!S24-'Entrate tot e finalizzati'!T24</f>
        <v>36</v>
      </c>
      <c r="N24" s="45">
        <f>+'Entrate tot e finalizzati'!U24-'Entrate tot e finalizzati'!V24</f>
        <v>36</v>
      </c>
    </row>
    <row r="25" spans="1:14" s="2" customFormat="1" ht="12.75">
      <c r="A25" s="144"/>
      <c r="B25" s="52" t="s">
        <v>29</v>
      </c>
      <c r="C25" s="52"/>
      <c r="D25" s="52"/>
      <c r="E25" s="75"/>
      <c r="F25" s="81"/>
      <c r="G25" s="54">
        <f>+'Entrate tot e finalizzati'!G25-'Entrate tot e finalizzati'!H25</f>
        <v>1</v>
      </c>
      <c r="H25" s="54">
        <f>+'Entrate tot e finalizzati'!I25-'Entrate tot e finalizzati'!J25</f>
        <v>1</v>
      </c>
      <c r="I25" s="54">
        <f>+'Entrate tot e finalizzati'!K25-'Entrate tot e finalizzati'!L25</f>
        <v>0</v>
      </c>
      <c r="J25" s="54">
        <f>+'Entrate tot e finalizzati'!M25-'Entrate tot e finalizzati'!N25</f>
        <v>0</v>
      </c>
      <c r="K25" s="54">
        <f>+'Entrate tot e finalizzati'!O25-'Entrate tot e finalizzati'!P25</f>
        <v>0</v>
      </c>
      <c r="L25" s="54">
        <f>+'Entrate tot e finalizzati'!Q25-'Entrate tot e finalizzati'!R25</f>
        <v>0</v>
      </c>
      <c r="M25" s="54">
        <f>+'Entrate tot e finalizzati'!S25-'Entrate tot e finalizzati'!T25</f>
        <v>0</v>
      </c>
      <c r="N25" s="54">
        <f>+'Entrate tot e finalizzati'!U25-'Entrate tot e finalizzati'!V25</f>
        <v>0</v>
      </c>
    </row>
    <row r="26" spans="1:14" s="2" customFormat="1" ht="12.75">
      <c r="A26" s="21"/>
      <c r="B26" s="8" t="s">
        <v>28</v>
      </c>
      <c r="C26" s="8"/>
      <c r="D26" s="14"/>
      <c r="E26" s="22"/>
      <c r="F26"/>
      <c r="G26" s="37">
        <f>+'Entrate tot e finalizzati'!G26-'Entrate tot e finalizzati'!H26</f>
        <v>37</v>
      </c>
      <c r="H26" s="37">
        <f>+'Entrate tot e finalizzati'!I26-'Entrate tot e finalizzati'!J26</f>
        <v>15</v>
      </c>
      <c r="I26" s="37">
        <f>+'Entrate tot e finalizzati'!K26-'Entrate tot e finalizzati'!L26</f>
        <v>38</v>
      </c>
      <c r="J26" s="37">
        <f>+'Entrate tot e finalizzati'!M26-'Entrate tot e finalizzati'!N26</f>
        <v>33</v>
      </c>
      <c r="K26" s="37">
        <f>+'Entrate tot e finalizzati'!O26-'Entrate tot e finalizzati'!P26</f>
        <v>60</v>
      </c>
      <c r="L26" s="37">
        <f>+'Entrate tot e finalizzati'!Q26-'Entrate tot e finalizzati'!R26</f>
        <v>63</v>
      </c>
      <c r="M26" s="37">
        <f>+'Entrate tot e finalizzati'!S26-'Entrate tot e finalizzati'!T26</f>
        <v>36</v>
      </c>
      <c r="N26" s="37">
        <f>+'Entrate tot e finalizzati'!U26-'Entrate tot e finalizzati'!V26</f>
        <v>36</v>
      </c>
    </row>
    <row r="27" spans="1:14" s="2" customFormat="1" ht="12.75">
      <c r="A27" s="42" t="s">
        <v>125</v>
      </c>
      <c r="B27" s="43"/>
      <c r="C27" s="43"/>
      <c r="D27" s="43"/>
      <c r="E27" s="44"/>
      <c r="F27" s="47"/>
      <c r="G27" s="45">
        <f>+'Entrate tot e finalizzati'!G27-'Entrate tot e finalizzati'!H27</f>
        <v>431</v>
      </c>
      <c r="H27" s="45">
        <f>+'Entrate tot e finalizzati'!I27-'Entrate tot e finalizzati'!J27</f>
        <v>1053</v>
      </c>
      <c r="I27" s="45">
        <f>+'Entrate tot e finalizzati'!K27-'Entrate tot e finalizzati'!L27</f>
        <v>1136</v>
      </c>
      <c r="J27" s="45">
        <f>+'Entrate tot e finalizzati'!M27-'Entrate tot e finalizzati'!N27</f>
        <v>1297</v>
      </c>
      <c r="K27" s="45">
        <f>+'Entrate tot e finalizzati'!O27-'Entrate tot e finalizzati'!P27</f>
        <v>875</v>
      </c>
      <c r="L27" s="45">
        <f>+'Entrate tot e finalizzati'!Q27-'Entrate tot e finalizzati'!R27</f>
        <v>697</v>
      </c>
      <c r="M27" s="45">
        <f>+'Entrate tot e finalizzati'!S27-'Entrate tot e finalizzati'!T27</f>
        <v>90</v>
      </c>
      <c r="N27" s="45">
        <f>+'Entrate tot e finalizzati'!U27-'Entrate tot e finalizzati'!V27</f>
        <v>101</v>
      </c>
    </row>
    <row r="28" spans="1:14" s="2" customFormat="1" ht="12.75">
      <c r="A28" s="76"/>
      <c r="B28" s="53" t="s">
        <v>74</v>
      </c>
      <c r="C28" s="53"/>
      <c r="D28" s="53"/>
      <c r="E28" s="77"/>
      <c r="G28" s="55">
        <f>+'Entrate tot e finalizzati'!G28-'Entrate tot e finalizzati'!H28</f>
        <v>0</v>
      </c>
      <c r="H28" s="55">
        <f>+'Entrate tot e finalizzati'!I28-'Entrate tot e finalizzati'!J28</f>
        <v>0</v>
      </c>
      <c r="I28" s="55">
        <f>+'Entrate tot e finalizzati'!K28-'Entrate tot e finalizzati'!L28</f>
        <v>0</v>
      </c>
      <c r="J28" s="55">
        <f>+'Entrate tot e finalizzati'!M28-'Entrate tot e finalizzati'!N28</f>
        <v>0</v>
      </c>
      <c r="K28" s="55">
        <f>+'Entrate tot e finalizzati'!O28-'Entrate tot e finalizzati'!P28</f>
        <v>0</v>
      </c>
      <c r="L28" s="55">
        <f>+'Entrate tot e finalizzati'!Q28-'Entrate tot e finalizzati'!R28</f>
        <v>51</v>
      </c>
      <c r="M28" s="55">
        <f>+'Entrate tot e finalizzati'!S28-'Entrate tot e finalizzati'!T28</f>
        <v>54</v>
      </c>
      <c r="N28" s="55">
        <f>+'Entrate tot e finalizzati'!U28-'Entrate tot e finalizzati'!V28</f>
        <v>76</v>
      </c>
    </row>
    <row r="29" spans="1:14" s="81" customFormat="1" ht="12.75">
      <c r="A29" s="76"/>
      <c r="B29" s="53" t="s">
        <v>32</v>
      </c>
      <c r="C29" s="53"/>
      <c r="D29" s="53"/>
      <c r="E29" s="77"/>
      <c r="F29" s="2"/>
      <c r="G29" s="37">
        <f>+'Entrate tot e finalizzati'!G29-'Entrate tot e finalizzati'!H29</f>
        <v>156</v>
      </c>
      <c r="H29" s="37">
        <f>+'Entrate tot e finalizzati'!I29-'Entrate tot e finalizzati'!J29</f>
        <v>212</v>
      </c>
      <c r="I29" s="37">
        <f>+'Entrate tot e finalizzati'!K29-'Entrate tot e finalizzati'!L29</f>
        <v>722</v>
      </c>
      <c r="J29" s="37">
        <f>+'Entrate tot e finalizzati'!M29-'Entrate tot e finalizzati'!N29</f>
        <v>771</v>
      </c>
      <c r="K29" s="37">
        <f>+'Entrate tot e finalizzati'!O29-'Entrate tot e finalizzati'!P29</f>
        <v>575</v>
      </c>
      <c r="L29" s="37">
        <f>+'Entrate tot e finalizzati'!Q29-'Entrate tot e finalizzati'!R29</f>
        <v>646</v>
      </c>
      <c r="M29" s="37">
        <f>+'Entrate tot e finalizzati'!S29-'Entrate tot e finalizzati'!T29</f>
        <v>36</v>
      </c>
      <c r="N29" s="37">
        <f>+'Entrate tot e finalizzati'!U29-'Entrate tot e finalizzati'!V29</f>
        <v>25</v>
      </c>
    </row>
    <row r="30" spans="1:14" s="81" customFormat="1" ht="12.75">
      <c r="A30" s="76"/>
      <c r="B30" s="53" t="s">
        <v>23</v>
      </c>
      <c r="C30" s="53"/>
      <c r="D30" s="53"/>
      <c r="E30" s="77"/>
      <c r="F30" s="2"/>
      <c r="G30" s="55">
        <f>+'Entrate tot e finalizzati'!G30-'Entrate tot e finalizzati'!H30</f>
        <v>275</v>
      </c>
      <c r="H30" s="55">
        <f>+'Entrate tot e finalizzati'!I30-'Entrate tot e finalizzati'!J30</f>
        <v>841</v>
      </c>
      <c r="I30" s="55">
        <f>+'Entrate tot e finalizzati'!K30-'Entrate tot e finalizzati'!L30</f>
        <v>414</v>
      </c>
      <c r="J30" s="55">
        <f>+'Entrate tot e finalizzati'!M30-'Entrate tot e finalizzati'!N30</f>
        <v>526</v>
      </c>
      <c r="K30" s="55">
        <f>+'Entrate tot e finalizzati'!O30-'Entrate tot e finalizzati'!P30</f>
        <v>300</v>
      </c>
      <c r="L30" s="55">
        <f>+'Entrate tot e finalizzati'!Q30-'Entrate tot e finalizzati'!R30</f>
        <v>0</v>
      </c>
      <c r="M30" s="55">
        <f>+'Entrate tot e finalizzati'!S30-'Entrate tot e finalizzati'!T30</f>
        <v>0</v>
      </c>
      <c r="N30" s="55">
        <f>+'Entrate tot e finalizzati'!U30-'Entrate tot e finalizzati'!V30</f>
        <v>0</v>
      </c>
    </row>
    <row r="31" spans="1:14" s="2" customFormat="1" ht="12.75">
      <c r="A31" s="180"/>
      <c r="B31" s="88" t="s">
        <v>33</v>
      </c>
      <c r="C31" s="88"/>
      <c r="D31" s="25"/>
      <c r="E31" s="181"/>
      <c r="F31"/>
      <c r="G31" s="35">
        <f>+'Entrate tot e finalizzati'!G31-'Entrate tot e finalizzati'!H31</f>
        <v>0</v>
      </c>
      <c r="H31" s="35">
        <f>+'Entrate tot e finalizzati'!I31-'Entrate tot e finalizzati'!J31</f>
        <v>0</v>
      </c>
      <c r="I31" s="35">
        <f>+'Entrate tot e finalizzati'!K31-'Entrate tot e finalizzati'!L31</f>
        <v>0</v>
      </c>
      <c r="J31" s="35">
        <f>+'Entrate tot e finalizzati'!M31-'Entrate tot e finalizzati'!N31</f>
        <v>0</v>
      </c>
      <c r="K31" s="35">
        <f>+'Entrate tot e finalizzati'!O31-'Entrate tot e finalizzati'!P31</f>
        <v>0</v>
      </c>
      <c r="L31" s="35">
        <f>+'Entrate tot e finalizzati'!Q31-'Entrate tot e finalizzati'!R31</f>
        <v>0</v>
      </c>
      <c r="M31" s="35">
        <f>+'Entrate tot e finalizzati'!S31-'Entrate tot e finalizzati'!T31</f>
        <v>0</v>
      </c>
      <c r="N31" s="35">
        <f>+'Entrate tot e finalizzati'!U31-'Entrate tot e finalizzati'!V31</f>
        <v>0</v>
      </c>
    </row>
    <row r="32" spans="1:14" s="2" customFormat="1" ht="12.75">
      <c r="A32" s="127" t="s">
        <v>1</v>
      </c>
      <c r="B32" s="128"/>
      <c r="C32" s="128"/>
      <c r="D32" s="128"/>
      <c r="E32" s="129"/>
      <c r="F32" s="47"/>
      <c r="G32" s="49">
        <f>+'Entrate tot e finalizzati'!G32-'Entrate tot e finalizzati'!H32</f>
        <v>3861</v>
      </c>
      <c r="H32" s="49">
        <f>+'Entrate tot e finalizzati'!I32-'Entrate tot e finalizzati'!J32</f>
        <v>3460</v>
      </c>
      <c r="I32" s="49">
        <f>+'Entrate tot e finalizzati'!K32-'Entrate tot e finalizzati'!L32</f>
        <v>6386</v>
      </c>
      <c r="J32" s="49">
        <f>+'Entrate tot e finalizzati'!M32-'Entrate tot e finalizzati'!N32</f>
        <v>6046</v>
      </c>
      <c r="K32" s="49">
        <f>+'Entrate tot e finalizzati'!O32-'Entrate tot e finalizzati'!P32</f>
        <v>6072</v>
      </c>
      <c r="L32" s="49">
        <f>+'Entrate tot e finalizzati'!Q32-'Entrate tot e finalizzati'!R32</f>
        <v>3931</v>
      </c>
      <c r="M32" s="49">
        <f>+'Entrate tot e finalizzati'!S32-'Entrate tot e finalizzati'!T32</f>
        <v>7952</v>
      </c>
      <c r="N32" s="49">
        <f>+'Entrate tot e finalizzati'!U32-'Entrate tot e finalizzati'!V32</f>
        <v>7792</v>
      </c>
    </row>
    <row r="33" spans="1:14" s="2" customFormat="1" ht="12.75">
      <c r="A33" s="71"/>
      <c r="B33" s="53" t="s">
        <v>27</v>
      </c>
      <c r="C33" s="53"/>
      <c r="D33" s="72"/>
      <c r="E33" s="73"/>
      <c r="G33" s="54">
        <f>+'Entrate tot e finalizzati'!G33-'Entrate tot e finalizzati'!H33</f>
        <v>65</v>
      </c>
      <c r="H33" s="54">
        <f>+'Entrate tot e finalizzati'!I33-'Entrate tot e finalizzati'!J33</f>
        <v>100</v>
      </c>
      <c r="I33" s="54">
        <f>+'Entrate tot e finalizzati'!K33-'Entrate tot e finalizzati'!L33</f>
        <v>113</v>
      </c>
      <c r="J33" s="54">
        <f>+'Entrate tot e finalizzati'!M33-'Entrate tot e finalizzati'!N33</f>
        <v>40</v>
      </c>
      <c r="K33" s="54">
        <f>+'Entrate tot e finalizzati'!O33-'Entrate tot e finalizzati'!P33</f>
        <v>719</v>
      </c>
      <c r="L33" s="54">
        <f>+'Entrate tot e finalizzati'!Q33-'Entrate tot e finalizzati'!R33</f>
        <v>23</v>
      </c>
      <c r="M33" s="54">
        <f>+'Entrate tot e finalizzati'!S33-'Entrate tot e finalizzati'!T33</f>
        <v>14</v>
      </c>
      <c r="N33" s="54">
        <f>+'Entrate tot e finalizzati'!U33-'Entrate tot e finalizzati'!V33</f>
        <v>14</v>
      </c>
    </row>
    <row r="34" spans="1:14" s="2" customFormat="1" ht="12.75">
      <c r="A34" s="24"/>
      <c r="B34" s="14" t="s">
        <v>32</v>
      </c>
      <c r="C34" s="14"/>
      <c r="D34" s="15"/>
      <c r="E34" s="16"/>
      <c r="F34"/>
      <c r="G34" s="37">
        <f>+'Entrate tot e finalizzati'!G34-'Entrate tot e finalizzati'!H34</f>
        <v>1499</v>
      </c>
      <c r="H34" s="37">
        <f>+'Entrate tot e finalizzati'!I34-'Entrate tot e finalizzati'!J34</f>
        <v>123</v>
      </c>
      <c r="I34" s="37">
        <f>+'Entrate tot e finalizzati'!K34-'Entrate tot e finalizzati'!L34</f>
        <v>3046</v>
      </c>
      <c r="J34" s="37">
        <f>+'Entrate tot e finalizzati'!M34-'Entrate tot e finalizzati'!N34</f>
        <v>2690</v>
      </c>
      <c r="K34" s="37">
        <f>+'Entrate tot e finalizzati'!O34-'Entrate tot e finalizzati'!P34</f>
        <v>2031</v>
      </c>
      <c r="L34" s="37">
        <f>+'Entrate tot e finalizzati'!Q34-'Entrate tot e finalizzati'!R34</f>
        <v>593</v>
      </c>
      <c r="M34" s="37">
        <f>+'Entrate tot e finalizzati'!S34-'Entrate tot e finalizzati'!T34</f>
        <v>749</v>
      </c>
      <c r="N34" s="37">
        <f>+'Entrate tot e finalizzati'!U34-'Entrate tot e finalizzati'!V34</f>
        <v>874</v>
      </c>
    </row>
    <row r="35" spans="1:14" s="2" customFormat="1" ht="12.75">
      <c r="A35" s="24"/>
      <c r="B35" s="14" t="s">
        <v>62</v>
      </c>
      <c r="C35" s="14"/>
      <c r="D35" s="15"/>
      <c r="E35" s="16"/>
      <c r="F35"/>
      <c r="G35" s="37">
        <f>+'Entrate tot e finalizzati'!G35-'Entrate tot e finalizzati'!H35</f>
        <v>0</v>
      </c>
      <c r="H35" s="37">
        <f>+'Entrate tot e finalizzati'!I35-'Entrate tot e finalizzati'!J35</f>
        <v>0</v>
      </c>
      <c r="I35" s="37">
        <f>+'Entrate tot e finalizzati'!K35-'Entrate tot e finalizzati'!L35</f>
        <v>0</v>
      </c>
      <c r="J35" s="37">
        <f>+'Entrate tot e finalizzati'!M35-'Entrate tot e finalizzati'!N35</f>
        <v>0</v>
      </c>
      <c r="K35" s="37">
        <f>+'Entrate tot e finalizzati'!O35-'Entrate tot e finalizzati'!P35</f>
        <v>0</v>
      </c>
      <c r="L35" s="37">
        <f>+'Entrate tot e finalizzati'!Q35-'Entrate tot e finalizzati'!R35</f>
        <v>0</v>
      </c>
      <c r="M35" s="37">
        <f>+'Entrate tot e finalizzati'!S35-'Entrate tot e finalizzati'!T35</f>
        <v>0</v>
      </c>
      <c r="N35" s="37">
        <f>+'Entrate tot e finalizzati'!U35-'Entrate tot e finalizzati'!V35</f>
        <v>0</v>
      </c>
    </row>
    <row r="36" spans="1:14" s="2" customFormat="1" ht="12.75">
      <c r="A36" s="24"/>
      <c r="B36" s="53" t="s">
        <v>42</v>
      </c>
      <c r="C36" s="53"/>
      <c r="D36" s="15"/>
      <c r="E36" s="16"/>
      <c r="F36"/>
      <c r="G36" s="37">
        <f>+'Entrate tot e finalizzati'!G36-'Entrate tot e finalizzati'!H36</f>
        <v>120</v>
      </c>
      <c r="H36" s="37">
        <f>+'Entrate tot e finalizzati'!I36-'Entrate tot e finalizzati'!J36</f>
        <v>129</v>
      </c>
      <c r="I36" s="37">
        <f>+'Entrate tot e finalizzati'!K36-'Entrate tot e finalizzati'!L36</f>
        <v>119</v>
      </c>
      <c r="J36" s="37">
        <f>+'Entrate tot e finalizzati'!M36-'Entrate tot e finalizzati'!N36</f>
        <v>144</v>
      </c>
      <c r="K36" s="37">
        <f>+'Entrate tot e finalizzati'!O36-'Entrate tot e finalizzati'!P36</f>
        <v>130</v>
      </c>
      <c r="L36" s="37">
        <f>+'Entrate tot e finalizzati'!Q36-'Entrate tot e finalizzati'!R36</f>
        <v>123</v>
      </c>
      <c r="M36" s="37">
        <f>+'Entrate tot e finalizzati'!S36-'Entrate tot e finalizzati'!T36</f>
        <v>120</v>
      </c>
      <c r="N36" s="37">
        <f>+'Entrate tot e finalizzati'!U36-'Entrate tot e finalizzati'!V36</f>
        <v>0</v>
      </c>
    </row>
    <row r="37" spans="1:14" s="2" customFormat="1" ht="12.75">
      <c r="A37" s="24"/>
      <c r="B37" s="53" t="s">
        <v>26</v>
      </c>
      <c r="C37" s="53"/>
      <c r="D37" s="15"/>
      <c r="E37" s="16"/>
      <c r="F37"/>
      <c r="G37" s="37">
        <f>+'Entrate tot e finalizzati'!G37-'Entrate tot e finalizzati'!H37</f>
        <v>62</v>
      </c>
      <c r="H37" s="37">
        <f>+'Entrate tot e finalizzati'!I37-'Entrate tot e finalizzati'!J37</f>
        <v>0</v>
      </c>
      <c r="I37" s="37">
        <f>+'Entrate tot e finalizzati'!K37-'Entrate tot e finalizzati'!L37</f>
        <v>0</v>
      </c>
      <c r="J37" s="37">
        <f>+'Entrate tot e finalizzati'!M37-'Entrate tot e finalizzati'!N37</f>
        <v>0</v>
      </c>
      <c r="K37" s="37">
        <f>+'Entrate tot e finalizzati'!O37-'Entrate tot e finalizzati'!P37</f>
        <v>0</v>
      </c>
      <c r="L37" s="37">
        <f>+'Entrate tot e finalizzati'!Q37-'Entrate tot e finalizzati'!R37</f>
        <v>0</v>
      </c>
      <c r="M37" s="37">
        <f>+'Entrate tot e finalizzati'!S37-'Entrate tot e finalizzati'!T37</f>
        <v>0</v>
      </c>
      <c r="N37" s="37">
        <f>+'Entrate tot e finalizzati'!U37-'Entrate tot e finalizzati'!V37</f>
        <v>0</v>
      </c>
    </row>
    <row r="38" spans="1:14" s="2" customFormat="1" ht="12.75">
      <c r="A38" s="24"/>
      <c r="B38" s="53" t="s">
        <v>89</v>
      </c>
      <c r="C38" s="53"/>
      <c r="D38" s="15"/>
      <c r="E38" s="16"/>
      <c r="F38"/>
      <c r="G38" s="37">
        <f>+'Entrate tot e finalizzati'!G38-'Entrate tot e finalizzati'!H38</f>
        <v>0</v>
      </c>
      <c r="H38" s="37">
        <f>+'Entrate tot e finalizzati'!I38-'Entrate tot e finalizzati'!J38</f>
        <v>0</v>
      </c>
      <c r="I38" s="37">
        <f>+'Entrate tot e finalizzati'!K38-'Entrate tot e finalizzati'!L38</f>
        <v>0</v>
      </c>
      <c r="J38" s="37">
        <f>+'Entrate tot e finalizzati'!M38-'Entrate tot e finalizzati'!N38</f>
        <v>0</v>
      </c>
      <c r="K38" s="37">
        <f>+'Entrate tot e finalizzati'!O38-'Entrate tot e finalizzati'!P38</f>
        <v>0</v>
      </c>
      <c r="L38" s="37">
        <f>+'Entrate tot e finalizzati'!Q38-'Entrate tot e finalizzati'!R38</f>
        <v>0</v>
      </c>
      <c r="M38" s="37">
        <f>+'Entrate tot e finalizzati'!S38-'Entrate tot e finalizzati'!T38</f>
        <v>0</v>
      </c>
      <c r="N38" s="37">
        <f>+'Entrate tot e finalizzati'!U38-'Entrate tot e finalizzati'!V38</f>
        <v>382</v>
      </c>
    </row>
    <row r="39" spans="1:14" s="2" customFormat="1" ht="12.75">
      <c r="A39" s="24"/>
      <c r="B39" s="53" t="s">
        <v>82</v>
      </c>
      <c r="C39" s="53"/>
      <c r="D39" s="15"/>
      <c r="E39" s="16"/>
      <c r="F39"/>
      <c r="G39" s="38">
        <f>+'Entrate tot e finalizzati'!G39-'Entrate tot e finalizzati'!H39</f>
        <v>2115</v>
      </c>
      <c r="H39" s="38">
        <f>+'Entrate tot e finalizzati'!I39-'Entrate tot e finalizzati'!J39</f>
        <v>3108</v>
      </c>
      <c r="I39" s="38">
        <f>+'Entrate tot e finalizzati'!K39-'Entrate tot e finalizzati'!L39</f>
        <v>3108</v>
      </c>
      <c r="J39" s="38">
        <f>+'Entrate tot e finalizzati'!M39-'Entrate tot e finalizzati'!N39</f>
        <v>3172</v>
      </c>
      <c r="K39" s="38">
        <f>+'Entrate tot e finalizzati'!O39-'Entrate tot e finalizzati'!P39</f>
        <v>3192</v>
      </c>
      <c r="L39" s="38">
        <f>+'Entrate tot e finalizzati'!Q39-'Entrate tot e finalizzati'!R39</f>
        <v>3192</v>
      </c>
      <c r="M39" s="38">
        <f>+'Entrate tot e finalizzati'!S39-'Entrate tot e finalizzati'!T39</f>
        <v>7069</v>
      </c>
      <c r="N39" s="38">
        <f>+'Entrate tot e finalizzati'!U39-'Entrate tot e finalizzati'!V39</f>
        <v>6522</v>
      </c>
    </row>
    <row r="40" spans="1:14" s="2" customFormat="1" ht="12.75">
      <c r="A40" s="42" t="s">
        <v>2</v>
      </c>
      <c r="B40" s="43"/>
      <c r="C40" s="43"/>
      <c r="D40" s="43"/>
      <c r="E40" s="44"/>
      <c r="F40" s="47"/>
      <c r="G40" s="51">
        <f>+'Entrate tot e finalizzati'!G40-'Entrate tot e finalizzati'!H40</f>
        <v>1385</v>
      </c>
      <c r="H40" s="51">
        <f>+'Entrate tot e finalizzati'!I40-'Entrate tot e finalizzati'!J40</f>
        <v>1907</v>
      </c>
      <c r="I40" s="51">
        <f>+'Entrate tot e finalizzati'!K40-'Entrate tot e finalizzati'!L40</f>
        <v>1578</v>
      </c>
      <c r="J40" s="51">
        <f>+'Entrate tot e finalizzati'!M40-'Entrate tot e finalizzati'!N40</f>
        <v>2119</v>
      </c>
      <c r="K40" s="51">
        <f>+'Entrate tot e finalizzati'!O40-'Entrate tot e finalizzati'!P40</f>
        <v>1211</v>
      </c>
      <c r="L40" s="51">
        <f>+'Entrate tot e finalizzati'!Q40-'Entrate tot e finalizzati'!R40</f>
        <v>1428</v>
      </c>
      <c r="M40" s="51">
        <f>+'Entrate tot e finalizzati'!S40-'Entrate tot e finalizzati'!T40</f>
        <v>1133</v>
      </c>
      <c r="N40" s="51">
        <f>+'Entrate tot e finalizzati'!U40-'Entrate tot e finalizzati'!V40</f>
        <v>1750</v>
      </c>
    </row>
    <row r="41" spans="1:14" s="2" customFormat="1" ht="12.75">
      <c r="A41" s="76"/>
      <c r="B41" s="14" t="s">
        <v>32</v>
      </c>
      <c r="C41" s="14"/>
      <c r="D41" s="53"/>
      <c r="E41" s="77"/>
      <c r="G41" s="54">
        <f>+'Entrate tot e finalizzati'!G41-'Entrate tot e finalizzati'!H41</f>
        <v>1380</v>
      </c>
      <c r="H41" s="54">
        <f>+'Entrate tot e finalizzati'!I41-'Entrate tot e finalizzati'!J41</f>
        <v>1901</v>
      </c>
      <c r="I41" s="54">
        <f>+'Entrate tot e finalizzati'!K41-'Entrate tot e finalizzati'!L41</f>
        <v>1576</v>
      </c>
      <c r="J41" s="54">
        <f>+'Entrate tot e finalizzati'!M41-'Entrate tot e finalizzati'!N41</f>
        <v>2097</v>
      </c>
      <c r="K41" s="54">
        <f>+'Entrate tot e finalizzati'!O41-'Entrate tot e finalizzati'!P41</f>
        <v>1206</v>
      </c>
      <c r="L41" s="54">
        <f>+'Entrate tot e finalizzati'!Q41-'Entrate tot e finalizzati'!R41</f>
        <v>1421</v>
      </c>
      <c r="M41" s="54">
        <f>+'Entrate tot e finalizzati'!S41-'Entrate tot e finalizzati'!T41</f>
        <v>1114</v>
      </c>
      <c r="N41" s="54">
        <f>+'Entrate tot e finalizzati'!U41-'Entrate tot e finalizzati'!V41</f>
        <v>1750</v>
      </c>
    </row>
    <row r="42" spans="1:14" s="2" customFormat="1" ht="12.75">
      <c r="A42" s="76"/>
      <c r="B42" s="53" t="s">
        <v>27</v>
      </c>
      <c r="C42" s="53"/>
      <c r="D42" s="53"/>
      <c r="E42" s="77"/>
      <c r="G42" s="54">
        <f>+'Entrate tot e finalizzati'!G42-'Entrate tot e finalizzati'!H42</f>
        <v>5</v>
      </c>
      <c r="H42" s="54">
        <f>+'Entrate tot e finalizzati'!I42-'Entrate tot e finalizzati'!J42</f>
        <v>6</v>
      </c>
      <c r="I42" s="54">
        <f>+'Entrate tot e finalizzati'!K42-'Entrate tot e finalizzati'!L42</f>
        <v>2</v>
      </c>
      <c r="J42" s="54">
        <f>+'Entrate tot e finalizzati'!M42-'Entrate tot e finalizzati'!N42</f>
        <v>22</v>
      </c>
      <c r="K42" s="54">
        <f>+'Entrate tot e finalizzati'!O42-'Entrate tot e finalizzati'!P42</f>
        <v>5</v>
      </c>
      <c r="L42" s="54">
        <f>+'Entrate tot e finalizzati'!Q42-'Entrate tot e finalizzati'!R42</f>
        <v>7</v>
      </c>
      <c r="M42" s="54">
        <f>+'Entrate tot e finalizzati'!S42-'Entrate tot e finalizzati'!T42</f>
        <v>19</v>
      </c>
      <c r="N42" s="54">
        <f>+'Entrate tot e finalizzati'!U42-'Entrate tot e finalizzati'!V42</f>
        <v>0</v>
      </c>
    </row>
    <row r="43" spans="1:14" s="2" customFormat="1" ht="12.75">
      <c r="A43" s="76"/>
      <c r="B43" s="53" t="s">
        <v>33</v>
      </c>
      <c r="C43" s="53"/>
      <c r="D43" s="53"/>
      <c r="E43" s="77"/>
      <c r="G43" s="54">
        <f>+'Entrate tot e finalizzati'!G43-'Entrate tot e finalizzati'!H43</f>
        <v>0</v>
      </c>
      <c r="H43" s="54">
        <f>+'Entrate tot e finalizzati'!I43-'Entrate tot e finalizzati'!J43</f>
        <v>0</v>
      </c>
      <c r="I43" s="54">
        <f>+'Entrate tot e finalizzati'!K43-'Entrate tot e finalizzati'!L43</f>
        <v>0</v>
      </c>
      <c r="J43" s="54">
        <f>+'Entrate tot e finalizzati'!M43-'Entrate tot e finalizzati'!N43</f>
        <v>0</v>
      </c>
      <c r="K43" s="54">
        <f>+'Entrate tot e finalizzati'!O43-'Entrate tot e finalizzati'!P43</f>
        <v>0</v>
      </c>
      <c r="L43" s="54">
        <f>+'Entrate tot e finalizzati'!Q43-'Entrate tot e finalizzati'!R43</f>
        <v>0</v>
      </c>
      <c r="M43" s="54">
        <f>+'Entrate tot e finalizzati'!S43-'Entrate tot e finalizzati'!T43</f>
        <v>0</v>
      </c>
      <c r="N43" s="54">
        <f>+'Entrate tot e finalizzati'!U43-'Entrate tot e finalizzati'!V43</f>
        <v>0</v>
      </c>
    </row>
    <row r="44" spans="1:14" s="2" customFormat="1" ht="12.75">
      <c r="A44" s="42" t="s">
        <v>109</v>
      </c>
      <c r="B44" s="43"/>
      <c r="C44" s="43"/>
      <c r="D44" s="43"/>
      <c r="E44" s="44"/>
      <c r="F44" s="47"/>
      <c r="G44" s="45">
        <f>+'Entrate tot e finalizzati'!G44-'Entrate tot e finalizzati'!H44</f>
        <v>484</v>
      </c>
      <c r="H44" s="45">
        <f>+'Entrate tot e finalizzati'!I44-'Entrate tot e finalizzati'!J44</f>
        <v>327</v>
      </c>
      <c r="I44" s="45">
        <f>+'Entrate tot e finalizzati'!K44-'Entrate tot e finalizzati'!L44</f>
        <v>427</v>
      </c>
      <c r="J44" s="45">
        <f>+'Entrate tot e finalizzati'!M44-'Entrate tot e finalizzati'!N44</f>
        <v>288</v>
      </c>
      <c r="K44" s="45">
        <f>+'Entrate tot e finalizzati'!O44-'Entrate tot e finalizzati'!P44</f>
        <v>141</v>
      </c>
      <c r="L44" s="45">
        <f>+'Entrate tot e finalizzati'!Q44-'Entrate tot e finalizzati'!R44</f>
        <v>94</v>
      </c>
      <c r="M44" s="45">
        <f>+'Entrate tot e finalizzati'!S44-'Entrate tot e finalizzati'!T44</f>
        <v>114</v>
      </c>
      <c r="N44" s="45">
        <f>+'Entrate tot e finalizzati'!U44-'Entrate tot e finalizzati'!V44</f>
        <v>101</v>
      </c>
    </row>
    <row r="45" spans="1:14" s="2" customFormat="1" ht="12.75">
      <c r="A45" s="76"/>
      <c r="B45" s="53" t="s">
        <v>64</v>
      </c>
      <c r="C45" s="53"/>
      <c r="D45" s="53"/>
      <c r="E45" s="77"/>
      <c r="G45" s="55">
        <f>+'Entrate tot e finalizzati'!G45-'Entrate tot e finalizzati'!H45</f>
        <v>210</v>
      </c>
      <c r="H45" s="55">
        <f>+'Entrate tot e finalizzati'!I45-'Entrate tot e finalizzati'!J45</f>
        <v>204</v>
      </c>
      <c r="I45" s="55">
        <f>+'Entrate tot e finalizzati'!K45-'Entrate tot e finalizzati'!L45</f>
        <v>193</v>
      </c>
      <c r="J45" s="55">
        <f>+'Entrate tot e finalizzati'!M45-'Entrate tot e finalizzati'!N45</f>
        <v>190</v>
      </c>
      <c r="K45" s="55">
        <f>+'Entrate tot e finalizzati'!O45-'Entrate tot e finalizzati'!P45</f>
        <v>38</v>
      </c>
      <c r="L45" s="55">
        <f>+'Entrate tot e finalizzati'!Q45-'Entrate tot e finalizzati'!R45</f>
        <v>8</v>
      </c>
      <c r="M45" s="55">
        <f>+'Entrate tot e finalizzati'!S45-'Entrate tot e finalizzati'!T45</f>
        <v>2</v>
      </c>
      <c r="N45" s="55">
        <f>+'Entrate tot e finalizzati'!U45-'Entrate tot e finalizzati'!V45</f>
        <v>7</v>
      </c>
    </row>
    <row r="46" spans="1:14" s="2" customFormat="1" ht="12.75">
      <c r="A46" s="76"/>
      <c r="B46" s="53" t="s">
        <v>65</v>
      </c>
      <c r="C46" s="53"/>
      <c r="D46" s="53"/>
      <c r="E46" s="77"/>
      <c r="G46" s="55">
        <f>+'Entrate tot e finalizzati'!G46-'Entrate tot e finalizzati'!H46</f>
        <v>274</v>
      </c>
      <c r="H46" s="55">
        <f>+'Entrate tot e finalizzati'!I46-'Entrate tot e finalizzati'!J46</f>
        <v>123</v>
      </c>
      <c r="I46" s="55">
        <f>+'Entrate tot e finalizzati'!K46-'Entrate tot e finalizzati'!L46</f>
        <v>234</v>
      </c>
      <c r="J46" s="55">
        <f>+'Entrate tot e finalizzati'!M46-'Entrate tot e finalizzati'!N46</f>
        <v>98</v>
      </c>
      <c r="K46" s="55">
        <f>+'Entrate tot e finalizzati'!O46-'Entrate tot e finalizzati'!P46</f>
        <v>103</v>
      </c>
      <c r="L46" s="55">
        <f>+'Entrate tot e finalizzati'!Q46-'Entrate tot e finalizzati'!R46</f>
        <v>86</v>
      </c>
      <c r="M46" s="55">
        <f>+'Entrate tot e finalizzati'!S46-'Entrate tot e finalizzati'!T46</f>
        <v>112</v>
      </c>
      <c r="N46" s="55">
        <f>+'Entrate tot e finalizzati'!U46-'Entrate tot e finalizzati'!V46</f>
        <v>94</v>
      </c>
    </row>
    <row r="47" spans="1:14" s="2" customFormat="1" ht="12.75">
      <c r="A47" s="76"/>
      <c r="B47" s="14" t="s">
        <v>62</v>
      </c>
      <c r="C47" s="53"/>
      <c r="D47" s="53"/>
      <c r="E47" s="77"/>
      <c r="G47" s="55">
        <f>+'Entrate tot e finalizzati'!G47-'Entrate tot e finalizzati'!H47</f>
        <v>0</v>
      </c>
      <c r="H47" s="55">
        <f>+'Entrate tot e finalizzati'!I47-'Entrate tot e finalizzati'!J47</f>
        <v>0</v>
      </c>
      <c r="I47" s="55">
        <f>+'Entrate tot e finalizzati'!K47-'Entrate tot e finalizzati'!L47</f>
        <v>0</v>
      </c>
      <c r="J47" s="55">
        <f>+'Entrate tot e finalizzati'!M47-'Entrate tot e finalizzati'!N47</f>
        <v>0</v>
      </c>
      <c r="K47" s="55">
        <f>+'Entrate tot e finalizzati'!O47-'Entrate tot e finalizzati'!P47</f>
        <v>0</v>
      </c>
      <c r="L47" s="55">
        <f>+'Entrate tot e finalizzati'!Q47-'Entrate tot e finalizzati'!R47</f>
        <v>0</v>
      </c>
      <c r="M47" s="55">
        <f>+'Entrate tot e finalizzati'!S47-'Entrate tot e finalizzati'!T47</f>
        <v>0</v>
      </c>
      <c r="N47" s="55">
        <f>+'Entrate tot e finalizzati'!U47-'Entrate tot e finalizzati'!V47</f>
        <v>0</v>
      </c>
    </row>
    <row r="48" spans="1:14" s="2" customFormat="1" ht="12.75">
      <c r="A48" s="76"/>
      <c r="B48" s="53" t="s">
        <v>63</v>
      </c>
      <c r="C48" s="53"/>
      <c r="D48" s="53"/>
      <c r="E48" s="77"/>
      <c r="G48" s="55">
        <f>+'Entrate tot e finalizzati'!G48-'Entrate tot e finalizzati'!H48</f>
        <v>0</v>
      </c>
      <c r="H48" s="55">
        <f>+'Entrate tot e finalizzati'!I48-'Entrate tot e finalizzati'!J48</f>
        <v>0</v>
      </c>
      <c r="I48" s="55">
        <f>+'Entrate tot e finalizzati'!K48-'Entrate tot e finalizzati'!L48</f>
        <v>0</v>
      </c>
      <c r="J48" s="55">
        <f>+'Entrate tot e finalizzati'!M48-'Entrate tot e finalizzati'!N48</f>
        <v>0</v>
      </c>
      <c r="K48" s="55">
        <f>+'Entrate tot e finalizzati'!O48-'Entrate tot e finalizzati'!P48</f>
        <v>0</v>
      </c>
      <c r="L48" s="55">
        <f>+'Entrate tot e finalizzati'!Q48-'Entrate tot e finalizzati'!R48</f>
        <v>0</v>
      </c>
      <c r="M48" s="55">
        <f>+'Entrate tot e finalizzati'!S48-'Entrate tot e finalizzati'!T48</f>
        <v>0</v>
      </c>
      <c r="N48" s="55">
        <f>+'Entrate tot e finalizzati'!U48-'Entrate tot e finalizzati'!V48</f>
        <v>0</v>
      </c>
    </row>
    <row r="49" spans="1:14" s="2" customFormat="1" ht="12.75">
      <c r="A49" s="87"/>
      <c r="B49" s="25" t="s">
        <v>66</v>
      </c>
      <c r="C49" s="25"/>
      <c r="D49" s="88"/>
      <c r="E49" s="89"/>
      <c r="G49" s="56">
        <f>+'Entrate tot e finalizzati'!G49-'Entrate tot e finalizzati'!H49</f>
        <v>0</v>
      </c>
      <c r="H49" s="56">
        <f>+'Entrate tot e finalizzati'!I49-'Entrate tot e finalizzati'!J49</f>
        <v>0</v>
      </c>
      <c r="I49" s="56">
        <f>+'Entrate tot e finalizzati'!K49-'Entrate tot e finalizzati'!L49</f>
        <v>0</v>
      </c>
      <c r="J49" s="56">
        <f>+'Entrate tot e finalizzati'!M49-'Entrate tot e finalizzati'!N49</f>
        <v>0</v>
      </c>
      <c r="K49" s="56">
        <f>+'Entrate tot e finalizzati'!O49-'Entrate tot e finalizzati'!P49</f>
        <v>0</v>
      </c>
      <c r="L49" s="56">
        <f>+'Entrate tot e finalizzati'!Q49-'Entrate tot e finalizzati'!R49</f>
        <v>0</v>
      </c>
      <c r="M49" s="56">
        <f>+'Entrate tot e finalizzati'!S49-'Entrate tot e finalizzati'!T49</f>
        <v>0</v>
      </c>
      <c r="N49" s="56">
        <f>+'Entrate tot e finalizzati'!U49-'Entrate tot e finalizzati'!V49</f>
        <v>0</v>
      </c>
    </row>
    <row r="50" spans="1:14" s="2" customFormat="1" ht="12.75">
      <c r="A50" s="131" t="s">
        <v>126</v>
      </c>
      <c r="B50" s="132"/>
      <c r="C50" s="132"/>
      <c r="D50" s="132"/>
      <c r="E50" s="133"/>
      <c r="F50" s="134"/>
      <c r="G50" s="136">
        <f>+'Entrate tot e finalizzati'!G50-'Entrate tot e finalizzati'!H50</f>
        <v>346020</v>
      </c>
      <c r="H50" s="136">
        <f>+'Entrate tot e finalizzati'!I50-'Entrate tot e finalizzati'!J50</f>
        <v>355726</v>
      </c>
      <c r="I50" s="136">
        <f>+'Entrate tot e finalizzati'!K50-'Entrate tot e finalizzati'!L50</f>
        <v>346673</v>
      </c>
      <c r="J50" s="136">
        <f>+'Entrate tot e finalizzati'!M50-'Entrate tot e finalizzati'!N50</f>
        <v>355133</v>
      </c>
      <c r="K50" s="136">
        <f>+'Entrate tot e finalizzati'!O50-'Entrate tot e finalizzati'!P50</f>
        <v>354085</v>
      </c>
      <c r="L50" s="136">
        <f>+'Entrate tot e finalizzati'!Q50-'Entrate tot e finalizzati'!R50</f>
        <v>373122</v>
      </c>
      <c r="M50" s="136">
        <f>+'Entrate tot e finalizzati'!S50-'Entrate tot e finalizzati'!T50</f>
        <v>399445</v>
      </c>
      <c r="N50" s="136">
        <f>+'Entrate tot e finalizzati'!U50-'Entrate tot e finalizzati'!V50</f>
        <v>395331</v>
      </c>
    </row>
    <row r="51" spans="1:14" s="2" customFormat="1" ht="12.75">
      <c r="A51" s="76"/>
      <c r="B51" s="82" t="s">
        <v>34</v>
      </c>
      <c r="C51" s="82"/>
      <c r="D51" s="53"/>
      <c r="E51" s="77"/>
      <c r="G51" s="93">
        <f>+'Entrate tot e finalizzati'!G51-'Entrate tot e finalizzati'!H51</f>
        <v>126774</v>
      </c>
      <c r="H51" s="93">
        <f>+'Entrate tot e finalizzati'!I51-'Entrate tot e finalizzati'!J51</f>
        <v>124678</v>
      </c>
      <c r="I51" s="93">
        <f>+'Entrate tot e finalizzati'!K51-'Entrate tot e finalizzati'!L51</f>
        <v>116563</v>
      </c>
      <c r="J51" s="93">
        <f>+'Entrate tot e finalizzati'!M51-'Entrate tot e finalizzati'!N51</f>
        <v>113525</v>
      </c>
      <c r="K51" s="93">
        <f>+'Entrate tot e finalizzati'!O51-'Entrate tot e finalizzati'!P51</f>
        <v>123140</v>
      </c>
      <c r="L51" s="93">
        <f>+'Entrate tot e finalizzati'!Q51-'Entrate tot e finalizzati'!R51</f>
        <v>130193</v>
      </c>
      <c r="M51" s="93">
        <f>+'Entrate tot e finalizzati'!S51-'Entrate tot e finalizzati'!T51</f>
        <v>143365</v>
      </c>
      <c r="N51" s="93">
        <f>+'Entrate tot e finalizzati'!U51-'Entrate tot e finalizzati'!V51</f>
        <v>130926</v>
      </c>
    </row>
    <row r="52" spans="1:14" s="2" customFormat="1" ht="12.75">
      <c r="A52" s="154"/>
      <c r="C52" s="14"/>
      <c r="D52" s="14" t="s">
        <v>35</v>
      </c>
      <c r="E52" s="73"/>
      <c r="G52" s="123">
        <f>+'Entrate tot e finalizzati'!G52-'Entrate tot e finalizzati'!H52</f>
        <v>61649</v>
      </c>
      <c r="H52" s="123">
        <f>+'Entrate tot e finalizzati'!I52-'Entrate tot e finalizzati'!J52</f>
        <v>59440</v>
      </c>
      <c r="I52" s="123">
        <f>+'Entrate tot e finalizzati'!K52-'Entrate tot e finalizzati'!L52</f>
        <v>58487</v>
      </c>
      <c r="J52" s="123">
        <f>+'Entrate tot e finalizzati'!M52-'Entrate tot e finalizzati'!N52</f>
        <v>52570</v>
      </c>
      <c r="K52" s="123">
        <f>+'Entrate tot e finalizzati'!O52-'Entrate tot e finalizzati'!P52</f>
        <v>69381</v>
      </c>
      <c r="L52" s="123">
        <f>+'Entrate tot e finalizzati'!Q52-'Entrate tot e finalizzati'!R52</f>
        <v>5982</v>
      </c>
      <c r="M52" s="123">
        <f>+'Entrate tot e finalizzati'!S52-'Entrate tot e finalizzati'!T52</f>
        <v>0</v>
      </c>
      <c r="N52" s="123">
        <f>+'Entrate tot e finalizzati'!U52-'Entrate tot e finalizzati'!V52</f>
        <v>463</v>
      </c>
    </row>
    <row r="53" spans="1:14" s="2" customFormat="1" ht="12.75">
      <c r="A53" s="154"/>
      <c r="C53" s="14"/>
      <c r="D53" s="14" t="s">
        <v>111</v>
      </c>
      <c r="E53" s="73"/>
      <c r="G53" s="123">
        <f>+'Entrate tot e finalizzati'!G53-'Entrate tot e finalizzati'!H53</f>
        <v>0</v>
      </c>
      <c r="H53" s="123">
        <f>+'Entrate tot e finalizzati'!I53-'Entrate tot e finalizzati'!J53</f>
        <v>0</v>
      </c>
      <c r="I53" s="123">
        <f>+'Entrate tot e finalizzati'!K53-'Entrate tot e finalizzati'!L53</f>
        <v>0</v>
      </c>
      <c r="J53" s="123">
        <f>+'Entrate tot e finalizzati'!M53-'Entrate tot e finalizzati'!N53</f>
        <v>0</v>
      </c>
      <c r="K53" s="123">
        <f>+'Entrate tot e finalizzati'!O53-'Entrate tot e finalizzati'!P53</f>
        <v>0</v>
      </c>
      <c r="L53" s="123">
        <f>+'Entrate tot e finalizzati'!Q53-'Entrate tot e finalizzati'!R53</f>
        <v>64952</v>
      </c>
      <c r="M53" s="123">
        <f>+'Entrate tot e finalizzati'!S53-'Entrate tot e finalizzati'!T53</f>
        <v>91870</v>
      </c>
      <c r="N53" s="123">
        <f>+'Entrate tot e finalizzati'!U53-'Entrate tot e finalizzati'!V53</f>
        <v>93361</v>
      </c>
    </row>
    <row r="54" spans="1:14" s="2" customFormat="1" ht="12.75">
      <c r="A54" s="154"/>
      <c r="C54" s="14"/>
      <c r="D54" s="14" t="s">
        <v>36</v>
      </c>
      <c r="E54" s="73"/>
      <c r="G54" s="123">
        <f>+'Entrate tot e finalizzati'!G54-'Entrate tot e finalizzati'!H54</f>
        <v>31603</v>
      </c>
      <c r="H54" s="123">
        <f>+'Entrate tot e finalizzati'!I54-'Entrate tot e finalizzati'!J54</f>
        <v>28398</v>
      </c>
      <c r="I54" s="123">
        <f>+'Entrate tot e finalizzati'!K54-'Entrate tot e finalizzati'!L54</f>
        <v>21531</v>
      </c>
      <c r="J54" s="123">
        <f>+'Entrate tot e finalizzati'!M54-'Entrate tot e finalizzati'!N54</f>
        <v>17029</v>
      </c>
      <c r="K54" s="123">
        <f>+'Entrate tot e finalizzati'!O54-'Entrate tot e finalizzati'!P54</f>
        <v>14691</v>
      </c>
      <c r="L54" s="123">
        <f>+'Entrate tot e finalizzati'!Q54-'Entrate tot e finalizzati'!R54</f>
        <v>13496</v>
      </c>
      <c r="M54" s="123">
        <f>+'Entrate tot e finalizzati'!S54-'Entrate tot e finalizzati'!T54</f>
        <v>11156</v>
      </c>
      <c r="N54" s="123">
        <f>+'Entrate tot e finalizzati'!U54-'Entrate tot e finalizzati'!V54</f>
        <v>2111</v>
      </c>
    </row>
    <row r="55" spans="1:14" s="2" customFormat="1" ht="12.75">
      <c r="A55" s="154"/>
      <c r="C55" s="53"/>
      <c r="D55" s="53" t="s">
        <v>26</v>
      </c>
      <c r="E55" s="73"/>
      <c r="G55" s="123">
        <f>+'Entrate tot e finalizzati'!G55-'Entrate tot e finalizzati'!H55</f>
        <v>3</v>
      </c>
      <c r="H55" s="123">
        <f>+'Entrate tot e finalizzati'!I55-'Entrate tot e finalizzati'!J55</f>
        <v>0</v>
      </c>
      <c r="I55" s="123">
        <f>+'Entrate tot e finalizzati'!K55-'Entrate tot e finalizzati'!L55</f>
        <v>1</v>
      </c>
      <c r="J55" s="123">
        <f>+'Entrate tot e finalizzati'!M55-'Entrate tot e finalizzati'!N55</f>
        <v>0</v>
      </c>
      <c r="K55" s="123">
        <f>+'Entrate tot e finalizzati'!O55-'Entrate tot e finalizzati'!P55</f>
        <v>6</v>
      </c>
      <c r="L55" s="123">
        <f>+'Entrate tot e finalizzati'!Q55-'Entrate tot e finalizzati'!R55</f>
        <v>10</v>
      </c>
      <c r="M55" s="123">
        <f>+'Entrate tot e finalizzati'!S55-'Entrate tot e finalizzati'!T55</f>
        <v>0</v>
      </c>
      <c r="N55" s="123">
        <f>+'Entrate tot e finalizzati'!U55-'Entrate tot e finalizzati'!V55</f>
        <v>5</v>
      </c>
    </row>
    <row r="56" spans="1:14" s="2" customFormat="1" ht="12.75">
      <c r="A56" s="154"/>
      <c r="C56" s="14"/>
      <c r="D56" s="14" t="s">
        <v>37</v>
      </c>
      <c r="E56" s="73"/>
      <c r="G56" s="123">
        <f>+'Entrate tot e finalizzati'!G56-'Entrate tot e finalizzati'!H56</f>
        <v>0</v>
      </c>
      <c r="H56" s="123">
        <f>+'Entrate tot e finalizzati'!I56-'Entrate tot e finalizzati'!J56</f>
        <v>0</v>
      </c>
      <c r="I56" s="123">
        <f>+'Entrate tot e finalizzati'!K56-'Entrate tot e finalizzati'!L56</f>
        <v>0</v>
      </c>
      <c r="J56" s="123">
        <f>+'Entrate tot e finalizzati'!M56-'Entrate tot e finalizzati'!N56</f>
        <v>0</v>
      </c>
      <c r="K56" s="123">
        <f>+'Entrate tot e finalizzati'!O56-'Entrate tot e finalizzati'!P56</f>
        <v>0</v>
      </c>
      <c r="L56" s="123">
        <f>+'Entrate tot e finalizzati'!Q56-'Entrate tot e finalizzati'!R56</f>
        <v>0</v>
      </c>
      <c r="M56" s="123">
        <f>+'Entrate tot e finalizzati'!S56-'Entrate tot e finalizzati'!T56</f>
        <v>0</v>
      </c>
      <c r="N56" s="123">
        <f>+'Entrate tot e finalizzati'!U56-'Entrate tot e finalizzati'!V56</f>
        <v>0</v>
      </c>
    </row>
    <row r="57" spans="1:14" s="2" customFormat="1" ht="12.75">
      <c r="A57" s="154"/>
      <c r="C57" s="14"/>
      <c r="D57" s="14" t="s">
        <v>38</v>
      </c>
      <c r="E57" s="73"/>
      <c r="G57" s="123">
        <f>+'Entrate tot e finalizzati'!G57-'Entrate tot e finalizzati'!H57</f>
        <v>5681</v>
      </c>
      <c r="H57" s="123">
        <f>+'Entrate tot e finalizzati'!I57-'Entrate tot e finalizzati'!J57</f>
        <v>558</v>
      </c>
      <c r="I57" s="123">
        <f>+'Entrate tot e finalizzati'!K57-'Entrate tot e finalizzati'!L57</f>
        <v>396</v>
      </c>
      <c r="J57" s="123">
        <f>+'Entrate tot e finalizzati'!M57-'Entrate tot e finalizzati'!N57</f>
        <v>4516</v>
      </c>
      <c r="K57" s="123">
        <f>+'Entrate tot e finalizzati'!O57-'Entrate tot e finalizzati'!P57</f>
        <v>3660</v>
      </c>
      <c r="L57" s="123">
        <f>+'Entrate tot e finalizzati'!Q57-'Entrate tot e finalizzati'!R57</f>
        <v>2946</v>
      </c>
      <c r="M57" s="123">
        <f>+'Entrate tot e finalizzati'!S57-'Entrate tot e finalizzati'!T57</f>
        <v>2280</v>
      </c>
      <c r="N57" s="123">
        <f>+'Entrate tot e finalizzati'!U57-'Entrate tot e finalizzati'!V57</f>
        <v>3381</v>
      </c>
    </row>
    <row r="58" spans="1:14" s="2" customFormat="1" ht="12.75">
      <c r="A58" s="154"/>
      <c r="C58" s="14"/>
      <c r="D58" s="14" t="s">
        <v>39</v>
      </c>
      <c r="E58" s="73"/>
      <c r="G58" s="123">
        <f>+'Entrate tot e finalizzati'!G58-'Entrate tot e finalizzati'!H58</f>
        <v>2804</v>
      </c>
      <c r="H58" s="123">
        <f>+'Entrate tot e finalizzati'!I58-'Entrate tot e finalizzati'!J58</f>
        <v>2868</v>
      </c>
      <c r="I58" s="123">
        <f>+'Entrate tot e finalizzati'!K58-'Entrate tot e finalizzati'!L58</f>
        <v>2723</v>
      </c>
      <c r="J58" s="123">
        <f>+'Entrate tot e finalizzati'!M58-'Entrate tot e finalizzati'!N58</f>
        <v>2374</v>
      </c>
      <c r="K58" s="123">
        <f>+'Entrate tot e finalizzati'!O58-'Entrate tot e finalizzati'!P58</f>
        <v>1639</v>
      </c>
      <c r="L58" s="123">
        <f>+'Entrate tot e finalizzati'!Q58-'Entrate tot e finalizzati'!R58</f>
        <v>1353</v>
      </c>
      <c r="M58" s="123">
        <f>+'Entrate tot e finalizzati'!S58-'Entrate tot e finalizzati'!T58</f>
        <v>2117</v>
      </c>
      <c r="N58" s="123">
        <f>+'Entrate tot e finalizzati'!U58-'Entrate tot e finalizzati'!V58</f>
        <v>150</v>
      </c>
    </row>
    <row r="59" spans="1:14" s="2" customFormat="1" ht="12.75">
      <c r="A59" s="154"/>
      <c r="C59" s="14"/>
      <c r="D59" s="14" t="s">
        <v>44</v>
      </c>
      <c r="E59" s="73"/>
      <c r="G59" s="123">
        <f>+'Entrate tot e finalizzati'!G59-'Entrate tot e finalizzati'!H59</f>
        <v>1798</v>
      </c>
      <c r="H59" s="123">
        <f>+'Entrate tot e finalizzati'!I59-'Entrate tot e finalizzati'!J59</f>
        <v>4403</v>
      </c>
      <c r="I59" s="123">
        <f>+'Entrate tot e finalizzati'!K59-'Entrate tot e finalizzati'!L59</f>
        <v>5127</v>
      </c>
      <c r="J59" s="123">
        <f>+'Entrate tot e finalizzati'!M59-'Entrate tot e finalizzati'!N59</f>
        <v>6177</v>
      </c>
      <c r="K59" s="123">
        <f>+'Entrate tot e finalizzati'!O59-'Entrate tot e finalizzati'!P59</f>
        <v>6126</v>
      </c>
      <c r="L59" s="123">
        <f>+'Entrate tot e finalizzati'!Q59-'Entrate tot e finalizzati'!R59</f>
        <v>6266</v>
      </c>
      <c r="M59" s="123">
        <f>+'Entrate tot e finalizzati'!S59-'Entrate tot e finalizzati'!T59</f>
        <v>8382</v>
      </c>
      <c r="N59" s="123">
        <f>+'Entrate tot e finalizzati'!U59-'Entrate tot e finalizzati'!V59</f>
        <v>8325</v>
      </c>
    </row>
    <row r="60" spans="1:14" s="2" customFormat="1" ht="12.75">
      <c r="A60" s="154"/>
      <c r="C60" s="14"/>
      <c r="D60" s="14" t="s">
        <v>40</v>
      </c>
      <c r="E60" s="73"/>
      <c r="G60" s="123">
        <f>+'Entrate tot e finalizzati'!G60-'Entrate tot e finalizzati'!H60</f>
        <v>15530</v>
      </c>
      <c r="H60" s="123">
        <f>+'Entrate tot e finalizzati'!I60-'Entrate tot e finalizzati'!J60</f>
        <v>15530</v>
      </c>
      <c r="I60" s="123">
        <f>+'Entrate tot e finalizzati'!K60-'Entrate tot e finalizzati'!L60</f>
        <v>15530</v>
      </c>
      <c r="J60" s="123">
        <f>+'Entrate tot e finalizzati'!M60-'Entrate tot e finalizzati'!N60</f>
        <v>15530</v>
      </c>
      <c r="K60" s="123">
        <f>+'Entrate tot e finalizzati'!O60-'Entrate tot e finalizzati'!P60</f>
        <v>15530</v>
      </c>
      <c r="L60" s="123">
        <f>+'Entrate tot e finalizzati'!Q60-'Entrate tot e finalizzati'!R60</f>
        <v>15375</v>
      </c>
      <c r="M60" s="123">
        <f>+'Entrate tot e finalizzati'!S60-'Entrate tot e finalizzati'!T60</f>
        <v>0</v>
      </c>
      <c r="N60" s="123">
        <f>+'Entrate tot e finalizzati'!U60-'Entrate tot e finalizzati'!V60</f>
        <v>0</v>
      </c>
    </row>
    <row r="61" spans="1:14" s="2" customFormat="1" ht="12.75">
      <c r="A61" s="154"/>
      <c r="C61" s="14"/>
      <c r="D61" s="14" t="s">
        <v>41</v>
      </c>
      <c r="E61" s="73"/>
      <c r="G61" s="123">
        <f>+'Entrate tot e finalizzati'!G61-'Entrate tot e finalizzati'!H61</f>
        <v>688</v>
      </c>
      <c r="H61" s="123">
        <f>+'Entrate tot e finalizzati'!I61-'Entrate tot e finalizzati'!J61</f>
        <v>722</v>
      </c>
      <c r="I61" s="123">
        <f>+'Entrate tot e finalizzati'!K61-'Entrate tot e finalizzati'!L61</f>
        <v>722</v>
      </c>
      <c r="J61" s="123">
        <f>+'Entrate tot e finalizzati'!M61-'Entrate tot e finalizzati'!N61</f>
        <v>722</v>
      </c>
      <c r="K61" s="123">
        <f>+'Entrate tot e finalizzati'!O61-'Entrate tot e finalizzati'!P61</f>
        <v>722</v>
      </c>
      <c r="L61" s="123">
        <f>+'Entrate tot e finalizzati'!Q61-'Entrate tot e finalizzati'!R61</f>
        <v>714</v>
      </c>
      <c r="M61" s="123">
        <f>+'Entrate tot e finalizzati'!S61-'Entrate tot e finalizzati'!T61</f>
        <v>0</v>
      </c>
      <c r="N61" s="123">
        <f>+'Entrate tot e finalizzati'!U61-'Entrate tot e finalizzati'!V61</f>
        <v>0</v>
      </c>
    </row>
    <row r="62" spans="1:14" s="2" customFormat="1" ht="12.75">
      <c r="A62" s="154"/>
      <c r="C62" s="14"/>
      <c r="D62" s="14" t="s">
        <v>46</v>
      </c>
      <c r="E62" s="73"/>
      <c r="G62" s="123">
        <f>+'Entrate tot e finalizzati'!G62-'Entrate tot e finalizzati'!H62</f>
        <v>132</v>
      </c>
      <c r="H62" s="123">
        <f>+'Entrate tot e finalizzati'!I62-'Entrate tot e finalizzati'!J62</f>
        <v>2</v>
      </c>
      <c r="I62" s="123">
        <f>+'Entrate tot e finalizzati'!K62-'Entrate tot e finalizzati'!L62</f>
        <v>2</v>
      </c>
      <c r="J62" s="123">
        <f>+'Entrate tot e finalizzati'!M62-'Entrate tot e finalizzati'!N62</f>
        <v>3614</v>
      </c>
      <c r="K62" s="123">
        <f>+'Entrate tot e finalizzati'!O62-'Entrate tot e finalizzati'!P62</f>
        <v>2</v>
      </c>
      <c r="L62" s="123">
        <f>+'Entrate tot e finalizzati'!Q62-'Entrate tot e finalizzati'!R62</f>
        <v>2</v>
      </c>
      <c r="M62" s="123">
        <f>+'Entrate tot e finalizzati'!S62-'Entrate tot e finalizzati'!T62</f>
        <v>18</v>
      </c>
      <c r="N62" s="123">
        <f>+'Entrate tot e finalizzati'!U62-'Entrate tot e finalizzati'!V62</f>
        <v>50</v>
      </c>
    </row>
    <row r="63" spans="1:14" s="2" customFormat="1" ht="12.75">
      <c r="A63" s="154"/>
      <c r="C63" s="14"/>
      <c r="D63" s="14" t="s">
        <v>66</v>
      </c>
      <c r="E63" s="73"/>
      <c r="G63" s="123">
        <f>+'Entrate tot e finalizzati'!G63-'Entrate tot e finalizzati'!H63</f>
        <v>0</v>
      </c>
      <c r="H63" s="123">
        <f>+'Entrate tot e finalizzati'!I63-'Entrate tot e finalizzati'!J63</f>
        <v>0</v>
      </c>
      <c r="I63" s="123">
        <f>+'Entrate tot e finalizzati'!K63-'Entrate tot e finalizzati'!L63</f>
        <v>0</v>
      </c>
      <c r="J63" s="123">
        <f>+'Entrate tot e finalizzati'!M63-'Entrate tot e finalizzati'!N63</f>
        <v>0</v>
      </c>
      <c r="K63" s="123">
        <f>+'Entrate tot e finalizzati'!O63-'Entrate tot e finalizzati'!P63</f>
        <v>0</v>
      </c>
      <c r="L63" s="123">
        <f>+'Entrate tot e finalizzati'!Q63-'Entrate tot e finalizzati'!R63</f>
        <v>0</v>
      </c>
      <c r="M63" s="123">
        <f>+'Entrate tot e finalizzati'!S63-'Entrate tot e finalizzati'!T63</f>
        <v>0</v>
      </c>
      <c r="N63" s="123">
        <f>+'Entrate tot e finalizzati'!U63-'Entrate tot e finalizzati'!V63</f>
        <v>0</v>
      </c>
    </row>
    <row r="64" spans="1:14" s="2" customFormat="1" ht="12.75">
      <c r="A64" s="154"/>
      <c r="C64" s="14"/>
      <c r="D64" s="14" t="s">
        <v>29</v>
      </c>
      <c r="E64" s="73"/>
      <c r="G64" s="123">
        <f>+'Entrate tot e finalizzati'!G64-'Entrate tot e finalizzati'!H64</f>
        <v>604</v>
      </c>
      <c r="H64" s="123">
        <f>+'Entrate tot e finalizzati'!I64-'Entrate tot e finalizzati'!J64</f>
        <v>493</v>
      </c>
      <c r="I64" s="123">
        <f>+'Entrate tot e finalizzati'!K64-'Entrate tot e finalizzati'!L64</f>
        <v>442</v>
      </c>
      <c r="J64" s="123">
        <f>+'Entrate tot e finalizzati'!M64-'Entrate tot e finalizzati'!N64</f>
        <v>194</v>
      </c>
      <c r="K64" s="123">
        <f>+'Entrate tot e finalizzati'!O64-'Entrate tot e finalizzati'!P64</f>
        <v>235</v>
      </c>
      <c r="L64" s="123">
        <f>+'Entrate tot e finalizzati'!Q64-'Entrate tot e finalizzati'!R64</f>
        <v>261</v>
      </c>
      <c r="M64" s="123">
        <f>+'Entrate tot e finalizzati'!S64-'Entrate tot e finalizzati'!T64</f>
        <v>551</v>
      </c>
      <c r="N64" s="123">
        <f>+'Entrate tot e finalizzati'!U64-'Entrate tot e finalizzati'!V64</f>
        <v>559</v>
      </c>
    </row>
    <row r="65" spans="1:14" s="2" customFormat="1" ht="12.75">
      <c r="A65" s="154"/>
      <c r="C65" s="53"/>
      <c r="D65" s="53" t="s">
        <v>42</v>
      </c>
      <c r="E65" s="73"/>
      <c r="G65" s="123">
        <f>+'Entrate tot e finalizzati'!G65-'Entrate tot e finalizzati'!H65</f>
        <v>1116</v>
      </c>
      <c r="H65" s="123">
        <f>+'Entrate tot e finalizzati'!I65-'Entrate tot e finalizzati'!J65</f>
        <v>1291</v>
      </c>
      <c r="I65" s="123">
        <f>+'Entrate tot e finalizzati'!K65-'Entrate tot e finalizzati'!L65</f>
        <v>1291</v>
      </c>
      <c r="J65" s="123">
        <f>+'Entrate tot e finalizzati'!M65-'Entrate tot e finalizzati'!N65</f>
        <v>1291</v>
      </c>
      <c r="K65" s="123">
        <f>+'Entrate tot e finalizzati'!O65-'Entrate tot e finalizzati'!P65</f>
        <v>1291</v>
      </c>
      <c r="L65" s="123">
        <f>+'Entrate tot e finalizzati'!Q65-'Entrate tot e finalizzati'!R65</f>
        <v>430</v>
      </c>
      <c r="M65" s="123">
        <f>+'Entrate tot e finalizzati'!S65-'Entrate tot e finalizzati'!T65</f>
        <v>0</v>
      </c>
      <c r="N65" s="123">
        <f>+'Entrate tot e finalizzati'!U65-'Entrate tot e finalizzati'!V65</f>
        <v>0</v>
      </c>
    </row>
    <row r="66" spans="1:14" s="2" customFormat="1" ht="12.75">
      <c r="A66" s="154"/>
      <c r="C66" s="14"/>
      <c r="D66" s="14" t="s">
        <v>43</v>
      </c>
      <c r="E66" s="73"/>
      <c r="G66" s="123">
        <f>+'Entrate tot e finalizzati'!G66-'Entrate tot e finalizzati'!H66</f>
        <v>5163</v>
      </c>
      <c r="H66" s="123">
        <f>+'Entrate tot e finalizzati'!I66-'Entrate tot e finalizzati'!J66</f>
        <v>4724</v>
      </c>
      <c r="I66" s="123">
        <f>+'Entrate tot e finalizzati'!K66-'Entrate tot e finalizzati'!L66</f>
        <v>6294</v>
      </c>
      <c r="J66" s="123">
        <f>+'Entrate tot e finalizzati'!M66-'Entrate tot e finalizzati'!N66</f>
        <v>4693</v>
      </c>
      <c r="K66" s="123">
        <f>+'Entrate tot e finalizzati'!O66-'Entrate tot e finalizzati'!P66</f>
        <v>5371</v>
      </c>
      <c r="L66" s="123">
        <f>+'Entrate tot e finalizzati'!Q66-'Entrate tot e finalizzati'!R66</f>
        <v>2853</v>
      </c>
      <c r="M66" s="123">
        <f>+'Entrate tot e finalizzati'!S66-'Entrate tot e finalizzati'!T66</f>
        <v>4532</v>
      </c>
      <c r="N66" s="123">
        <f>+'Entrate tot e finalizzati'!U66-'Entrate tot e finalizzati'!V66</f>
        <v>3832</v>
      </c>
    </row>
    <row r="67" spans="1:14" s="2" customFormat="1" ht="12.75">
      <c r="A67" s="154"/>
      <c r="C67" s="14"/>
      <c r="D67" s="14" t="s">
        <v>20</v>
      </c>
      <c r="E67" s="73"/>
      <c r="G67" s="123">
        <f>+'Entrate tot e finalizzati'!G67-'Entrate tot e finalizzati'!H67</f>
        <v>0</v>
      </c>
      <c r="H67" s="123">
        <f>+'Entrate tot e finalizzati'!I67-'Entrate tot e finalizzati'!J67</f>
        <v>1378</v>
      </c>
      <c r="I67" s="123">
        <f>+'Entrate tot e finalizzati'!K67-'Entrate tot e finalizzati'!L67</f>
        <v>0</v>
      </c>
      <c r="J67" s="123">
        <f>+'Entrate tot e finalizzati'!M67-'Entrate tot e finalizzati'!N67</f>
        <v>0</v>
      </c>
      <c r="K67" s="123">
        <f>+'Entrate tot e finalizzati'!O67-'Entrate tot e finalizzati'!P67</f>
        <v>0</v>
      </c>
      <c r="L67" s="123">
        <f>+'Entrate tot e finalizzati'!Q67-'Entrate tot e finalizzati'!R67</f>
        <v>0</v>
      </c>
      <c r="M67" s="123">
        <f>+'Entrate tot e finalizzati'!S67-'Entrate tot e finalizzati'!T67</f>
        <v>0</v>
      </c>
      <c r="N67" s="123">
        <f>+'Entrate tot e finalizzati'!U67-'Entrate tot e finalizzati'!V67</f>
        <v>0</v>
      </c>
    </row>
    <row r="68" spans="1:14" s="2" customFormat="1" ht="12.75">
      <c r="A68" s="154"/>
      <c r="C68" s="53"/>
      <c r="D68" s="53" t="s">
        <v>45</v>
      </c>
      <c r="E68" s="73"/>
      <c r="G68" s="123">
        <f>+'Entrate tot e finalizzati'!G68-'Entrate tot e finalizzati'!H68</f>
        <v>3</v>
      </c>
      <c r="H68" s="123">
        <f>+'Entrate tot e finalizzati'!I68-'Entrate tot e finalizzati'!J68</f>
        <v>3</v>
      </c>
      <c r="I68" s="123">
        <f>+'Entrate tot e finalizzati'!K68-'Entrate tot e finalizzati'!L68</f>
        <v>3</v>
      </c>
      <c r="J68" s="123">
        <f>+'Entrate tot e finalizzati'!M68-'Entrate tot e finalizzati'!N68</f>
        <v>1036</v>
      </c>
      <c r="K68" s="123">
        <f>+'Entrate tot e finalizzati'!O68-'Entrate tot e finalizzati'!P68</f>
        <v>1036</v>
      </c>
      <c r="L68" s="123">
        <f>+'Entrate tot e finalizzati'!Q68-'Entrate tot e finalizzati'!R68</f>
        <v>12247</v>
      </c>
      <c r="M68" s="123">
        <f>+'Entrate tot e finalizzati'!S68-'Entrate tot e finalizzati'!T68</f>
        <v>19199</v>
      </c>
      <c r="N68" s="123">
        <f>+'Entrate tot e finalizzati'!U68-'Entrate tot e finalizzati'!V68</f>
        <v>14238</v>
      </c>
    </row>
    <row r="69" spans="1:14" s="2" customFormat="1" ht="12.75">
      <c r="A69" s="154"/>
      <c r="C69" s="53"/>
      <c r="D69" s="53" t="s">
        <v>63</v>
      </c>
      <c r="E69" s="73"/>
      <c r="G69" s="123">
        <f>+'Entrate tot e finalizzati'!G69-'Entrate tot e finalizzati'!H69</f>
        <v>0</v>
      </c>
      <c r="H69" s="123">
        <f>+'Entrate tot e finalizzati'!I69-'Entrate tot e finalizzati'!J69</f>
        <v>0</v>
      </c>
      <c r="I69" s="123">
        <f>+'Entrate tot e finalizzati'!K69-'Entrate tot e finalizzati'!L69</f>
        <v>0</v>
      </c>
      <c r="J69" s="123">
        <f>+'Entrate tot e finalizzati'!M69-'Entrate tot e finalizzati'!N69</f>
        <v>0</v>
      </c>
      <c r="K69" s="123">
        <f>+'Entrate tot e finalizzati'!O69-'Entrate tot e finalizzati'!P69</f>
        <v>0</v>
      </c>
      <c r="L69" s="123">
        <f>+'Entrate tot e finalizzati'!Q69-'Entrate tot e finalizzati'!R69</f>
        <v>0</v>
      </c>
      <c r="M69" s="123">
        <f>+'Entrate tot e finalizzati'!S69-'Entrate tot e finalizzati'!T69</f>
        <v>0</v>
      </c>
      <c r="N69" s="123">
        <f>+'Entrate tot e finalizzati'!U69-'Entrate tot e finalizzati'!V69</f>
        <v>0</v>
      </c>
    </row>
    <row r="70" spans="1:14" s="2" customFormat="1" ht="12.75">
      <c r="A70" s="154"/>
      <c r="C70" s="53"/>
      <c r="D70" s="53" t="s">
        <v>65</v>
      </c>
      <c r="E70" s="73"/>
      <c r="G70" s="123">
        <f>+'Entrate tot e finalizzati'!G70-'Entrate tot e finalizzati'!H70</f>
        <v>0</v>
      </c>
      <c r="H70" s="123">
        <f>+'Entrate tot e finalizzati'!I70-'Entrate tot e finalizzati'!J70</f>
        <v>4868</v>
      </c>
      <c r="I70" s="123">
        <f>+'Entrate tot e finalizzati'!K70-'Entrate tot e finalizzati'!L70</f>
        <v>4014</v>
      </c>
      <c r="J70" s="123">
        <f>+'Entrate tot e finalizzati'!M70-'Entrate tot e finalizzati'!N70</f>
        <v>3779</v>
      </c>
      <c r="K70" s="123">
        <f>+'Entrate tot e finalizzati'!O70-'Entrate tot e finalizzati'!P70</f>
        <v>3450</v>
      </c>
      <c r="L70" s="123">
        <f>+'Entrate tot e finalizzati'!Q70-'Entrate tot e finalizzati'!R70</f>
        <v>3306</v>
      </c>
      <c r="M70" s="123">
        <f>+'Entrate tot e finalizzati'!S70-'Entrate tot e finalizzati'!T70</f>
        <v>3260</v>
      </c>
      <c r="N70" s="123">
        <f>+'Entrate tot e finalizzati'!U70-'Entrate tot e finalizzati'!V70</f>
        <v>1639</v>
      </c>
    </row>
    <row r="71" spans="1:14" s="2" customFormat="1" ht="12.75">
      <c r="A71" s="186"/>
      <c r="B71" s="91"/>
      <c r="C71" s="88"/>
      <c r="D71" s="88" t="s">
        <v>142</v>
      </c>
      <c r="E71" s="86"/>
      <c r="F71" s="91"/>
      <c r="G71" s="157">
        <f>+'Entrate tot e finalizzati'!G71-'Entrate tot e finalizzati'!H71</f>
        <v>0</v>
      </c>
      <c r="H71" s="157">
        <f>+'Entrate tot e finalizzati'!I71-'Entrate tot e finalizzati'!J71</f>
        <v>0</v>
      </c>
      <c r="I71" s="157">
        <f>+'Entrate tot e finalizzati'!K71-'Entrate tot e finalizzati'!L71</f>
        <v>0</v>
      </c>
      <c r="J71" s="157">
        <f>+'Entrate tot e finalizzati'!M71-'Entrate tot e finalizzati'!N71</f>
        <v>0</v>
      </c>
      <c r="K71" s="157">
        <f>+'Entrate tot e finalizzati'!O71-'Entrate tot e finalizzati'!P71</f>
        <v>0</v>
      </c>
      <c r="L71" s="157">
        <f>+'Entrate tot e finalizzati'!Q71-'Entrate tot e finalizzati'!R71</f>
        <v>0</v>
      </c>
      <c r="M71" s="157">
        <f>+'Entrate tot e finalizzati'!S71-'Entrate tot e finalizzati'!T71</f>
        <v>0</v>
      </c>
      <c r="N71" s="157">
        <f>+'Entrate tot e finalizzati'!U71-'Entrate tot e finalizzati'!V71</f>
        <v>2812</v>
      </c>
    </row>
    <row r="72" spans="1:14" s="2" customFormat="1" ht="12.75">
      <c r="A72" s="76"/>
      <c r="B72" s="82" t="s">
        <v>13</v>
      </c>
      <c r="C72" s="82"/>
      <c r="D72" s="53"/>
      <c r="E72" s="77"/>
      <c r="G72" s="93">
        <f>+'Entrate tot e finalizzati'!G72-'Entrate tot e finalizzati'!H72</f>
        <v>207392</v>
      </c>
      <c r="H72" s="93">
        <f>+'Entrate tot e finalizzati'!I72-'Entrate tot e finalizzati'!J72</f>
        <v>217059</v>
      </c>
      <c r="I72" s="93">
        <f>+'Entrate tot e finalizzati'!K72-'Entrate tot e finalizzati'!L72</f>
        <v>216716</v>
      </c>
      <c r="J72" s="93">
        <f>+'Entrate tot e finalizzati'!M72-'Entrate tot e finalizzati'!N72</f>
        <v>226912</v>
      </c>
      <c r="K72" s="93">
        <f>+'Entrate tot e finalizzati'!O72-'Entrate tot e finalizzati'!P72</f>
        <v>212885</v>
      </c>
      <c r="L72" s="93">
        <f>+'Entrate tot e finalizzati'!Q72-'Entrate tot e finalizzati'!R72</f>
        <v>230377</v>
      </c>
      <c r="M72" s="93">
        <f>+'Entrate tot e finalizzati'!S72-'Entrate tot e finalizzati'!T72</f>
        <v>243738</v>
      </c>
      <c r="N72" s="93">
        <f>+'Entrate tot e finalizzati'!U72-'Entrate tot e finalizzati'!V72</f>
        <v>251898</v>
      </c>
    </row>
    <row r="73" spans="1:14" s="2" customFormat="1" ht="12.75">
      <c r="A73" s="154"/>
      <c r="C73" s="53"/>
      <c r="D73" s="53" t="s">
        <v>47</v>
      </c>
      <c r="E73" s="73"/>
      <c r="G73" s="123">
        <f>+'Entrate tot e finalizzati'!G73-'Entrate tot e finalizzati'!H73</f>
        <v>12281</v>
      </c>
      <c r="H73" s="123">
        <f>+'Entrate tot e finalizzati'!I73-'Entrate tot e finalizzati'!J73</f>
        <v>0</v>
      </c>
      <c r="I73" s="123">
        <f>+'Entrate tot e finalizzati'!K73-'Entrate tot e finalizzati'!L73</f>
        <v>134</v>
      </c>
      <c r="J73" s="123">
        <f>+'Entrate tot e finalizzati'!M73-'Entrate tot e finalizzati'!N73</f>
        <v>207</v>
      </c>
      <c r="K73" s="123">
        <f>+'Entrate tot e finalizzati'!O73-'Entrate tot e finalizzati'!P73</f>
        <v>142</v>
      </c>
      <c r="L73" s="123">
        <f>+'Entrate tot e finalizzati'!Q73-'Entrate tot e finalizzati'!R73</f>
        <v>48</v>
      </c>
      <c r="M73" s="123">
        <f>+'Entrate tot e finalizzati'!S73-'Entrate tot e finalizzati'!T73</f>
        <v>39</v>
      </c>
      <c r="N73" s="123">
        <f>+'Entrate tot e finalizzati'!U73-'Entrate tot e finalizzati'!V73</f>
        <v>29</v>
      </c>
    </row>
    <row r="74" spans="1:14" s="2" customFormat="1" ht="12.75">
      <c r="A74" s="154"/>
      <c r="C74" s="53"/>
      <c r="D74" s="53" t="s">
        <v>48</v>
      </c>
      <c r="E74" s="73"/>
      <c r="G74" s="123">
        <f>+'Entrate tot e finalizzati'!G74-'Entrate tot e finalizzati'!H74</f>
        <v>126893</v>
      </c>
      <c r="H74" s="123">
        <f>+'Entrate tot e finalizzati'!I74-'Entrate tot e finalizzati'!J74</f>
        <v>132574</v>
      </c>
      <c r="I74" s="123">
        <f>+'Entrate tot e finalizzati'!K74-'Entrate tot e finalizzati'!L74</f>
        <v>132161</v>
      </c>
      <c r="J74" s="123">
        <f>+'Entrate tot e finalizzati'!M74-'Entrate tot e finalizzati'!N74</f>
        <v>131568</v>
      </c>
      <c r="K74" s="123">
        <f>+'Entrate tot e finalizzati'!O74-'Entrate tot e finalizzati'!P74</f>
        <v>130819</v>
      </c>
      <c r="L74" s="123">
        <f>+'Entrate tot e finalizzati'!Q74-'Entrate tot e finalizzati'!R74</f>
        <v>130982</v>
      </c>
      <c r="M74" s="123">
        <f>+'Entrate tot e finalizzati'!S74-'Entrate tot e finalizzati'!T74</f>
        <v>131250</v>
      </c>
      <c r="N74" s="123">
        <f>+'Entrate tot e finalizzati'!U74-'Entrate tot e finalizzati'!V74</f>
        <v>131700</v>
      </c>
    </row>
    <row r="75" spans="1:14" s="2" customFormat="1" ht="12.75">
      <c r="A75" s="154"/>
      <c r="C75" s="53"/>
      <c r="D75" s="53" t="s">
        <v>114</v>
      </c>
      <c r="E75" s="73"/>
      <c r="G75" s="123">
        <f>+'Entrate tot e finalizzati'!G75-'Entrate tot e finalizzati'!H75</f>
        <v>0</v>
      </c>
      <c r="H75" s="123">
        <f>+'Entrate tot e finalizzati'!I75-'Entrate tot e finalizzati'!J75</f>
        <v>0</v>
      </c>
      <c r="I75" s="123">
        <f>+'Entrate tot e finalizzati'!K75-'Entrate tot e finalizzati'!L75</f>
        <v>0</v>
      </c>
      <c r="J75" s="123">
        <f>+'Entrate tot e finalizzati'!M75-'Entrate tot e finalizzati'!N75</f>
        <v>0</v>
      </c>
      <c r="K75" s="123">
        <f>+'Entrate tot e finalizzati'!O75-'Entrate tot e finalizzati'!P75</f>
        <v>0</v>
      </c>
      <c r="L75" s="123">
        <f>+'Entrate tot e finalizzati'!Q75-'Entrate tot e finalizzati'!R75</f>
        <v>0</v>
      </c>
      <c r="M75" s="123">
        <f>+'Entrate tot e finalizzati'!S75-'Entrate tot e finalizzati'!T75</f>
        <v>4350</v>
      </c>
      <c r="N75" s="123">
        <f>+'Entrate tot e finalizzati'!U75-'Entrate tot e finalizzati'!V75</f>
        <v>3299</v>
      </c>
    </row>
    <row r="76" spans="1:14" s="2" customFormat="1" ht="12.75">
      <c r="A76" s="154"/>
      <c r="C76" s="53"/>
      <c r="D76" s="53" t="s">
        <v>49</v>
      </c>
      <c r="E76" s="73"/>
      <c r="G76" s="123">
        <f>+'Entrate tot e finalizzati'!G76-'Entrate tot e finalizzati'!H76</f>
        <v>3567</v>
      </c>
      <c r="H76" s="123">
        <f>+'Entrate tot e finalizzati'!I76-'Entrate tot e finalizzati'!J76</f>
        <v>4324</v>
      </c>
      <c r="I76" s="123">
        <f>+'Entrate tot e finalizzati'!K76-'Entrate tot e finalizzati'!L76</f>
        <v>4414</v>
      </c>
      <c r="J76" s="123">
        <f>+'Entrate tot e finalizzati'!M76-'Entrate tot e finalizzati'!N76</f>
        <v>4400</v>
      </c>
      <c r="K76" s="123">
        <f>+'Entrate tot e finalizzati'!O76-'Entrate tot e finalizzati'!P76</f>
        <v>4544</v>
      </c>
      <c r="L76" s="123">
        <f>+'Entrate tot e finalizzati'!Q76-'Entrate tot e finalizzati'!R76</f>
        <v>4596</v>
      </c>
      <c r="M76" s="123">
        <f>+'Entrate tot e finalizzati'!S76-'Entrate tot e finalizzati'!T76</f>
        <v>4882</v>
      </c>
      <c r="N76" s="123">
        <f>+'Entrate tot e finalizzati'!U76-'Entrate tot e finalizzati'!V76</f>
        <v>4949</v>
      </c>
    </row>
    <row r="77" spans="1:14" s="2" customFormat="1" ht="12.75">
      <c r="A77" s="154"/>
      <c r="C77" s="53"/>
      <c r="D77" s="53" t="s">
        <v>50</v>
      </c>
      <c r="E77" s="73"/>
      <c r="G77" s="123">
        <f>+'Entrate tot e finalizzati'!G77-'Entrate tot e finalizzati'!H77</f>
        <v>3545</v>
      </c>
      <c r="H77" s="123">
        <f>+'Entrate tot e finalizzati'!I77-'Entrate tot e finalizzati'!J77</f>
        <v>3763</v>
      </c>
      <c r="I77" s="123">
        <f>+'Entrate tot e finalizzati'!K77-'Entrate tot e finalizzati'!L77</f>
        <v>3942</v>
      </c>
      <c r="J77" s="123">
        <f>+'Entrate tot e finalizzati'!M77-'Entrate tot e finalizzati'!N77</f>
        <v>3396</v>
      </c>
      <c r="K77" s="123">
        <f>+'Entrate tot e finalizzati'!O77-'Entrate tot e finalizzati'!P77</f>
        <v>3523</v>
      </c>
      <c r="L77" s="123">
        <f>+'Entrate tot e finalizzati'!Q77-'Entrate tot e finalizzati'!R77</f>
        <v>3615</v>
      </c>
      <c r="M77" s="123">
        <f>+'Entrate tot e finalizzati'!S77-'Entrate tot e finalizzati'!T77</f>
        <v>3615</v>
      </c>
      <c r="N77" s="123">
        <f>+'Entrate tot e finalizzati'!U77-'Entrate tot e finalizzati'!V77</f>
        <v>4196</v>
      </c>
    </row>
    <row r="78" spans="1:14" s="2" customFormat="1" ht="12.75">
      <c r="A78" s="154"/>
      <c r="C78" s="53"/>
      <c r="D78" s="53" t="s">
        <v>51</v>
      </c>
      <c r="E78" s="73"/>
      <c r="G78" s="123">
        <f>+'Entrate tot e finalizzati'!G78-'Entrate tot e finalizzati'!H78</f>
        <v>45665</v>
      </c>
      <c r="H78" s="123">
        <f>+'Entrate tot e finalizzati'!I78-'Entrate tot e finalizzati'!J78</f>
        <v>47651</v>
      </c>
      <c r="I78" s="123">
        <f>+'Entrate tot e finalizzati'!K78-'Entrate tot e finalizzati'!L78</f>
        <v>47956</v>
      </c>
      <c r="J78" s="123">
        <f>+'Entrate tot e finalizzati'!M78-'Entrate tot e finalizzati'!N78</f>
        <v>47800</v>
      </c>
      <c r="K78" s="123">
        <f>+'Entrate tot e finalizzati'!O78-'Entrate tot e finalizzati'!P78</f>
        <v>50305</v>
      </c>
      <c r="L78" s="123">
        <f>+'Entrate tot e finalizzati'!Q78-'Entrate tot e finalizzati'!R78</f>
        <v>50004</v>
      </c>
      <c r="M78" s="123">
        <f>+'Entrate tot e finalizzati'!S78-'Entrate tot e finalizzati'!T78</f>
        <v>54233</v>
      </c>
      <c r="N78" s="123">
        <f>+'Entrate tot e finalizzati'!U78-'Entrate tot e finalizzati'!V78</f>
        <v>57223</v>
      </c>
    </row>
    <row r="79" spans="1:14" s="2" customFormat="1" ht="12.75">
      <c r="A79" s="154"/>
      <c r="C79" s="53"/>
      <c r="D79" s="53" t="s">
        <v>116</v>
      </c>
      <c r="E79" s="73"/>
      <c r="G79" s="123">
        <f>+'Entrate tot e finalizzati'!G79-'Entrate tot e finalizzati'!H79</f>
        <v>0</v>
      </c>
      <c r="H79" s="123">
        <f>+'Entrate tot e finalizzati'!I79-'Entrate tot e finalizzati'!J79</f>
        <v>0</v>
      </c>
      <c r="I79" s="123">
        <f>+'Entrate tot e finalizzati'!K79-'Entrate tot e finalizzati'!L79</f>
        <v>0</v>
      </c>
      <c r="J79" s="123">
        <f>+'Entrate tot e finalizzati'!M79-'Entrate tot e finalizzati'!N79</f>
        <v>0</v>
      </c>
      <c r="K79" s="123">
        <f>+'Entrate tot e finalizzati'!O79-'Entrate tot e finalizzati'!P79</f>
        <v>0</v>
      </c>
      <c r="L79" s="123">
        <f>+'Entrate tot e finalizzati'!Q79-'Entrate tot e finalizzati'!R79</f>
        <v>5760</v>
      </c>
      <c r="M79" s="123">
        <f>+'Entrate tot e finalizzati'!S79-'Entrate tot e finalizzati'!T79</f>
        <v>8344</v>
      </c>
      <c r="N79" s="123">
        <f>+'Entrate tot e finalizzati'!U79-'Entrate tot e finalizzati'!V79</f>
        <v>13523</v>
      </c>
    </row>
    <row r="80" spans="1:14" s="2" customFormat="1" ht="12.75">
      <c r="A80" s="154"/>
      <c r="C80" s="53"/>
      <c r="D80" s="53" t="s">
        <v>52</v>
      </c>
      <c r="E80" s="73"/>
      <c r="G80" s="123">
        <f>+'Entrate tot e finalizzati'!G80-'Entrate tot e finalizzati'!H80</f>
        <v>4006</v>
      </c>
      <c r="H80" s="123">
        <f>+'Entrate tot e finalizzati'!I80-'Entrate tot e finalizzati'!J80</f>
        <v>3607</v>
      </c>
      <c r="I80" s="123">
        <f>+'Entrate tot e finalizzati'!K80-'Entrate tot e finalizzati'!L80</f>
        <v>136</v>
      </c>
      <c r="J80" s="123">
        <f>+'Entrate tot e finalizzati'!M80-'Entrate tot e finalizzati'!N80</f>
        <v>71</v>
      </c>
      <c r="K80" s="123">
        <f>+'Entrate tot e finalizzati'!O80-'Entrate tot e finalizzati'!P80</f>
        <v>56</v>
      </c>
      <c r="L80" s="123">
        <f>+'Entrate tot e finalizzati'!Q80-'Entrate tot e finalizzati'!R80</f>
        <v>23</v>
      </c>
      <c r="M80" s="123">
        <f>+'Entrate tot e finalizzati'!S80-'Entrate tot e finalizzati'!T80</f>
        <v>1</v>
      </c>
      <c r="N80" s="123">
        <f>+'Entrate tot e finalizzati'!U80-'Entrate tot e finalizzati'!V80</f>
        <v>40</v>
      </c>
    </row>
    <row r="81" spans="1:14" s="2" customFormat="1" ht="12.75">
      <c r="A81" s="154"/>
      <c r="C81" s="53"/>
      <c r="D81" s="53" t="s">
        <v>53</v>
      </c>
      <c r="E81" s="73"/>
      <c r="G81" s="123">
        <f>+'Entrate tot e finalizzati'!G81-'Entrate tot e finalizzati'!H81</f>
        <v>3103</v>
      </c>
      <c r="H81" s="123">
        <f>+'Entrate tot e finalizzati'!I81-'Entrate tot e finalizzati'!J81</f>
        <v>0</v>
      </c>
      <c r="I81" s="123">
        <f>+'Entrate tot e finalizzati'!K81-'Entrate tot e finalizzati'!L81</f>
        <v>0</v>
      </c>
      <c r="J81" s="123">
        <f>+'Entrate tot e finalizzati'!M81-'Entrate tot e finalizzati'!N81</f>
        <v>0</v>
      </c>
      <c r="K81" s="123">
        <f>+'Entrate tot e finalizzati'!O81-'Entrate tot e finalizzati'!P81</f>
        <v>0</v>
      </c>
      <c r="L81" s="123">
        <f>+'Entrate tot e finalizzati'!Q81-'Entrate tot e finalizzati'!R81</f>
        <v>0</v>
      </c>
      <c r="M81" s="123">
        <f>+'Entrate tot e finalizzati'!S81-'Entrate tot e finalizzati'!T81</f>
        <v>0</v>
      </c>
      <c r="N81" s="123">
        <f>+'Entrate tot e finalizzati'!U81-'Entrate tot e finalizzati'!V81</f>
        <v>0</v>
      </c>
    </row>
    <row r="82" spans="1:14" s="2" customFormat="1" ht="12.75">
      <c r="A82" s="154"/>
      <c r="C82" s="53"/>
      <c r="D82" s="53" t="s">
        <v>54</v>
      </c>
      <c r="E82" s="73"/>
      <c r="G82" s="123">
        <f>+'Entrate tot e finalizzati'!G82-'Entrate tot e finalizzati'!H82</f>
        <v>852</v>
      </c>
      <c r="H82" s="123">
        <f>+'Entrate tot e finalizzati'!I82-'Entrate tot e finalizzati'!J82</f>
        <v>883</v>
      </c>
      <c r="I82" s="123">
        <f>+'Entrate tot e finalizzati'!K82-'Entrate tot e finalizzati'!L82</f>
        <v>871</v>
      </c>
      <c r="J82" s="123">
        <f>+'Entrate tot e finalizzati'!M82-'Entrate tot e finalizzati'!N82</f>
        <v>869</v>
      </c>
      <c r="K82" s="123">
        <f>+'Entrate tot e finalizzati'!O82-'Entrate tot e finalizzati'!P82</f>
        <v>958</v>
      </c>
      <c r="L82" s="123">
        <f>+'Entrate tot e finalizzati'!Q82-'Entrate tot e finalizzati'!R82</f>
        <v>962</v>
      </c>
      <c r="M82" s="123">
        <f>+'Entrate tot e finalizzati'!S82-'Entrate tot e finalizzati'!T82</f>
        <v>829</v>
      </c>
      <c r="N82" s="123">
        <f>+'Entrate tot e finalizzati'!U82-'Entrate tot e finalizzati'!V82</f>
        <v>682</v>
      </c>
    </row>
    <row r="83" spans="1:14" s="2" customFormat="1" ht="12.75">
      <c r="A83" s="154"/>
      <c r="C83" s="53"/>
      <c r="D83" s="53" t="s">
        <v>55</v>
      </c>
      <c r="E83" s="73"/>
      <c r="G83" s="123">
        <f>+'Entrate tot e finalizzati'!G83-'Entrate tot e finalizzati'!H83</f>
        <v>3461</v>
      </c>
      <c r="H83" s="123">
        <f>+'Entrate tot e finalizzati'!I83-'Entrate tot e finalizzati'!J83</f>
        <v>3742</v>
      </c>
      <c r="I83" s="123">
        <f>+'Entrate tot e finalizzati'!K83-'Entrate tot e finalizzati'!L83</f>
        <v>0</v>
      </c>
      <c r="J83" s="123">
        <f>+'Entrate tot e finalizzati'!M83-'Entrate tot e finalizzati'!N83</f>
        <v>487</v>
      </c>
      <c r="K83" s="123">
        <f>+'Entrate tot e finalizzati'!O83-'Entrate tot e finalizzati'!P83</f>
        <v>0</v>
      </c>
      <c r="L83" s="123">
        <f>+'Entrate tot e finalizzati'!Q83-'Entrate tot e finalizzati'!R83</f>
        <v>0</v>
      </c>
      <c r="M83" s="123">
        <f>+'Entrate tot e finalizzati'!S83-'Entrate tot e finalizzati'!T83</f>
        <v>0</v>
      </c>
      <c r="N83" s="123">
        <f>+'Entrate tot e finalizzati'!U83-'Entrate tot e finalizzati'!V83</f>
        <v>0</v>
      </c>
    </row>
    <row r="84" spans="1:14" s="2" customFormat="1" ht="12.75">
      <c r="A84" s="154"/>
      <c r="C84" s="53"/>
      <c r="D84" s="53" t="s">
        <v>26</v>
      </c>
      <c r="E84" s="73"/>
      <c r="G84" s="123">
        <f>+'Entrate tot e finalizzati'!G84-'Entrate tot e finalizzati'!H84</f>
        <v>140</v>
      </c>
      <c r="H84" s="123">
        <f>+'Entrate tot e finalizzati'!I84-'Entrate tot e finalizzati'!J84</f>
        <v>146</v>
      </c>
      <c r="I84" s="123">
        <f>+'Entrate tot e finalizzati'!K84-'Entrate tot e finalizzati'!L84</f>
        <v>156</v>
      </c>
      <c r="J84" s="123">
        <f>+'Entrate tot e finalizzati'!M84-'Entrate tot e finalizzati'!N84</f>
        <v>182</v>
      </c>
      <c r="K84" s="123">
        <f>+'Entrate tot e finalizzati'!O84-'Entrate tot e finalizzati'!P84</f>
        <v>237</v>
      </c>
      <c r="L84" s="123">
        <f>+'Entrate tot e finalizzati'!Q84-'Entrate tot e finalizzati'!R84</f>
        <v>367</v>
      </c>
      <c r="M84" s="123">
        <f>+'Entrate tot e finalizzati'!S84-'Entrate tot e finalizzati'!T84</f>
        <v>306</v>
      </c>
      <c r="N84" s="123">
        <f>+'Entrate tot e finalizzati'!U84-'Entrate tot e finalizzati'!V84</f>
        <v>443</v>
      </c>
    </row>
    <row r="85" spans="1:14" s="2" customFormat="1" ht="12.75">
      <c r="A85" s="154"/>
      <c r="C85" s="53"/>
      <c r="D85" s="53" t="s">
        <v>56</v>
      </c>
      <c r="E85" s="73"/>
      <c r="G85" s="123">
        <f>+'Entrate tot e finalizzati'!G85-'Entrate tot e finalizzati'!H85</f>
        <v>0</v>
      </c>
      <c r="H85" s="123">
        <f>+'Entrate tot e finalizzati'!I85-'Entrate tot e finalizzati'!J85</f>
        <v>0</v>
      </c>
      <c r="I85" s="123">
        <f>+'Entrate tot e finalizzati'!K85-'Entrate tot e finalizzati'!L85</f>
        <v>0</v>
      </c>
      <c r="J85" s="123">
        <f>+'Entrate tot e finalizzati'!M85-'Entrate tot e finalizzati'!N85</f>
        <v>0</v>
      </c>
      <c r="K85" s="123">
        <f>+'Entrate tot e finalizzati'!O85-'Entrate tot e finalizzati'!P85</f>
        <v>0</v>
      </c>
      <c r="L85" s="123">
        <f>+'Entrate tot e finalizzati'!Q85-'Entrate tot e finalizzati'!R85</f>
        <v>0</v>
      </c>
      <c r="M85" s="123">
        <f>+'Entrate tot e finalizzati'!S85-'Entrate tot e finalizzati'!T85</f>
        <v>0</v>
      </c>
      <c r="N85" s="123">
        <f>+'Entrate tot e finalizzati'!U85-'Entrate tot e finalizzati'!V85</f>
        <v>0</v>
      </c>
    </row>
    <row r="86" spans="1:14" s="2" customFormat="1" ht="12.75">
      <c r="A86" s="154"/>
      <c r="C86" s="53"/>
      <c r="D86" s="53" t="s">
        <v>57</v>
      </c>
      <c r="E86" s="73"/>
      <c r="G86" s="123">
        <f>+'Entrate tot e finalizzati'!G86-'Entrate tot e finalizzati'!H86</f>
        <v>3827</v>
      </c>
      <c r="H86" s="123">
        <f>+'Entrate tot e finalizzati'!I86-'Entrate tot e finalizzati'!J86</f>
        <v>5696</v>
      </c>
      <c r="I86" s="123">
        <f>+'Entrate tot e finalizzati'!K86-'Entrate tot e finalizzati'!L86</f>
        <v>5638</v>
      </c>
      <c r="J86" s="123">
        <f>+'Entrate tot e finalizzati'!M86-'Entrate tot e finalizzati'!N86</f>
        <v>5852</v>
      </c>
      <c r="K86" s="123">
        <f>+'Entrate tot e finalizzati'!O86-'Entrate tot e finalizzati'!P86</f>
        <v>5841</v>
      </c>
      <c r="L86" s="123">
        <f>+'Entrate tot e finalizzati'!Q86-'Entrate tot e finalizzati'!R86</f>
        <v>6900</v>
      </c>
      <c r="M86" s="123">
        <f>+'Entrate tot e finalizzati'!S86-'Entrate tot e finalizzati'!T86</f>
        <v>7525</v>
      </c>
      <c r="N86" s="123">
        <f>+'Entrate tot e finalizzati'!U86-'Entrate tot e finalizzati'!V86</f>
        <v>7790</v>
      </c>
    </row>
    <row r="87" spans="1:14" s="2" customFormat="1" ht="12.75">
      <c r="A87" s="154"/>
      <c r="C87" s="14"/>
      <c r="D87" s="14" t="s">
        <v>43</v>
      </c>
      <c r="E87" s="73"/>
      <c r="G87" s="123">
        <f>+'Entrate tot e finalizzati'!G87-'Entrate tot e finalizzati'!H87</f>
        <v>0</v>
      </c>
      <c r="H87" s="123">
        <f>+'Entrate tot e finalizzati'!I87-'Entrate tot e finalizzati'!J87</f>
        <v>0</v>
      </c>
      <c r="I87" s="123">
        <f>+'Entrate tot e finalizzati'!K87-'Entrate tot e finalizzati'!L87</f>
        <v>0</v>
      </c>
      <c r="J87" s="123">
        <f>+'Entrate tot e finalizzati'!M87-'Entrate tot e finalizzati'!N87</f>
        <v>0</v>
      </c>
      <c r="K87" s="123">
        <f>+'Entrate tot e finalizzati'!O87-'Entrate tot e finalizzati'!P87</f>
        <v>6</v>
      </c>
      <c r="L87" s="123">
        <f>+'Entrate tot e finalizzati'!Q87-'Entrate tot e finalizzati'!R87</f>
        <v>1</v>
      </c>
      <c r="M87" s="123">
        <f>+'Entrate tot e finalizzati'!S87-'Entrate tot e finalizzati'!T87</f>
        <v>0</v>
      </c>
      <c r="N87" s="123">
        <f>+'Entrate tot e finalizzati'!U87-'Entrate tot e finalizzati'!V87</f>
        <v>0</v>
      </c>
    </row>
    <row r="88" spans="1:14" s="2" customFormat="1" ht="12.75">
      <c r="A88" s="154"/>
      <c r="C88" s="53"/>
      <c r="D88" s="53" t="s">
        <v>20</v>
      </c>
      <c r="E88" s="73"/>
      <c r="G88" s="123">
        <f>+'Entrate tot e finalizzati'!G88-'Entrate tot e finalizzati'!H88</f>
        <v>52</v>
      </c>
      <c r="H88" s="123">
        <f>+'Entrate tot e finalizzati'!I88-'Entrate tot e finalizzati'!J88</f>
        <v>64</v>
      </c>
      <c r="I88" s="123">
        <f>+'Entrate tot e finalizzati'!K88-'Entrate tot e finalizzati'!L88</f>
        <v>80</v>
      </c>
      <c r="J88" s="123">
        <f>+'Entrate tot e finalizzati'!M88-'Entrate tot e finalizzati'!N88</f>
        <v>21</v>
      </c>
      <c r="K88" s="123">
        <f>+'Entrate tot e finalizzati'!O88-'Entrate tot e finalizzati'!P88</f>
        <v>105</v>
      </c>
      <c r="L88" s="123">
        <f>+'Entrate tot e finalizzati'!Q88-'Entrate tot e finalizzati'!R88</f>
        <v>0</v>
      </c>
      <c r="M88" s="123">
        <f>+'Entrate tot e finalizzati'!S88-'Entrate tot e finalizzati'!T88</f>
        <v>37</v>
      </c>
      <c r="N88" s="123">
        <f>+'Entrate tot e finalizzati'!U88-'Entrate tot e finalizzati'!V88</f>
        <v>2</v>
      </c>
    </row>
    <row r="89" spans="1:14" s="2" customFormat="1" ht="12.75">
      <c r="A89" s="154"/>
      <c r="C89" s="53"/>
      <c r="D89" s="53" t="s">
        <v>58</v>
      </c>
      <c r="E89" s="73"/>
      <c r="G89" s="123">
        <f>+'Entrate tot e finalizzati'!G89-'Entrate tot e finalizzati'!H89</f>
        <v>0</v>
      </c>
      <c r="H89" s="123">
        <f>+'Entrate tot e finalizzati'!I89-'Entrate tot e finalizzati'!J89</f>
        <v>14609</v>
      </c>
      <c r="I89" s="123">
        <f>+'Entrate tot e finalizzati'!K89-'Entrate tot e finalizzati'!L89</f>
        <v>14828</v>
      </c>
      <c r="J89" s="123">
        <f>+'Entrate tot e finalizzati'!M89-'Entrate tot e finalizzati'!N89</f>
        <v>15006</v>
      </c>
      <c r="K89" s="123">
        <f>+'Entrate tot e finalizzati'!O89-'Entrate tot e finalizzati'!P89</f>
        <v>0</v>
      </c>
      <c r="L89" s="123">
        <f>+'Entrate tot e finalizzati'!Q89-'Entrate tot e finalizzati'!R89</f>
        <v>0</v>
      </c>
      <c r="M89" s="123">
        <f>+'Entrate tot e finalizzati'!S89-'Entrate tot e finalizzati'!T89</f>
        <v>0</v>
      </c>
      <c r="N89" s="123">
        <f>+'Entrate tot e finalizzati'!U89-'Entrate tot e finalizzati'!V89</f>
        <v>0</v>
      </c>
    </row>
    <row r="90" spans="1:14" s="2" customFormat="1" ht="12.75">
      <c r="A90" s="154"/>
      <c r="C90" s="53"/>
      <c r="D90" s="53" t="s">
        <v>59</v>
      </c>
      <c r="E90" s="73"/>
      <c r="G90" s="123">
        <f>+'Entrate tot e finalizzati'!G90-'Entrate tot e finalizzati'!H90</f>
        <v>0</v>
      </c>
      <c r="H90" s="123">
        <f>+'Entrate tot e finalizzati'!I90-'Entrate tot e finalizzati'!J90</f>
        <v>0</v>
      </c>
      <c r="I90" s="123">
        <f>+'Entrate tot e finalizzati'!K90-'Entrate tot e finalizzati'!L90</f>
        <v>0</v>
      </c>
      <c r="J90" s="123">
        <f>+'Entrate tot e finalizzati'!M90-'Entrate tot e finalizzati'!N90</f>
        <v>11362</v>
      </c>
      <c r="K90" s="123">
        <f>+'Entrate tot e finalizzati'!O90-'Entrate tot e finalizzati'!P90</f>
        <v>11362</v>
      </c>
      <c r="L90" s="123">
        <f>+'Entrate tot e finalizzati'!Q90-'Entrate tot e finalizzati'!R90</f>
        <v>23422</v>
      </c>
      <c r="M90" s="123">
        <f>+'Entrate tot e finalizzati'!S90-'Entrate tot e finalizzati'!T90</f>
        <v>23422</v>
      </c>
      <c r="N90" s="123">
        <f>+'Entrate tot e finalizzati'!U90-'Entrate tot e finalizzati'!V90</f>
        <v>23601</v>
      </c>
    </row>
    <row r="91" spans="1:14" s="57" customFormat="1" ht="12.75">
      <c r="A91" s="154"/>
      <c r="B91" s="2"/>
      <c r="C91" s="53"/>
      <c r="D91" s="53" t="s">
        <v>115</v>
      </c>
      <c r="E91" s="73"/>
      <c r="F91" s="2"/>
      <c r="G91" s="123">
        <f>+'Entrate tot e finalizzati'!G91-'Entrate tot e finalizzati'!H91</f>
        <v>0</v>
      </c>
      <c r="H91" s="123">
        <f>+'Entrate tot e finalizzati'!I91-'Entrate tot e finalizzati'!J91</f>
        <v>0</v>
      </c>
      <c r="I91" s="123">
        <f>+'Entrate tot e finalizzati'!K91-'Entrate tot e finalizzati'!L91</f>
        <v>0</v>
      </c>
      <c r="J91" s="123">
        <f>+'Entrate tot e finalizzati'!M91-'Entrate tot e finalizzati'!N91</f>
        <v>0</v>
      </c>
      <c r="K91" s="123">
        <f>+'Entrate tot e finalizzati'!O91-'Entrate tot e finalizzati'!P91</f>
        <v>0</v>
      </c>
      <c r="L91" s="123">
        <f>+'Entrate tot e finalizzati'!Q91-'Entrate tot e finalizzati'!R91</f>
        <v>0</v>
      </c>
      <c r="M91" s="123">
        <f>+'Entrate tot e finalizzati'!S91-'Entrate tot e finalizzati'!T91</f>
        <v>846</v>
      </c>
      <c r="N91" s="123">
        <f>+'Entrate tot e finalizzati'!U91-'Entrate tot e finalizzati'!V91</f>
        <v>475</v>
      </c>
    </row>
    <row r="92" spans="1:14" s="57" customFormat="1" ht="12.75">
      <c r="A92" s="154"/>
      <c r="B92" s="2"/>
      <c r="C92" s="53"/>
      <c r="D92" s="53" t="s">
        <v>60</v>
      </c>
      <c r="E92" s="73"/>
      <c r="F92" s="2"/>
      <c r="G92" s="123">
        <f>+'Entrate tot e finalizzati'!G92-'Entrate tot e finalizzati'!H92</f>
        <v>0</v>
      </c>
      <c r="H92" s="123">
        <f>+'Entrate tot e finalizzati'!I92-'Entrate tot e finalizzati'!J92</f>
        <v>0</v>
      </c>
      <c r="I92" s="123">
        <f>+'Entrate tot e finalizzati'!K92-'Entrate tot e finalizzati'!L92</f>
        <v>2585</v>
      </c>
      <c r="J92" s="123">
        <f>+'Entrate tot e finalizzati'!M92-'Entrate tot e finalizzati'!N92</f>
        <v>3346</v>
      </c>
      <c r="K92" s="123">
        <f>+'Entrate tot e finalizzati'!O92-'Entrate tot e finalizzati'!P92</f>
        <v>4024</v>
      </c>
      <c r="L92" s="123">
        <f>+'Entrate tot e finalizzati'!Q92-'Entrate tot e finalizzati'!R92</f>
        <v>3697</v>
      </c>
      <c r="M92" s="123">
        <f>+'Entrate tot e finalizzati'!S92-'Entrate tot e finalizzati'!T92</f>
        <v>4043</v>
      </c>
      <c r="N92" s="123">
        <f>+'Entrate tot e finalizzati'!U92-'Entrate tot e finalizzati'!V92</f>
        <v>3697</v>
      </c>
    </row>
    <row r="93" spans="1:14" s="2" customFormat="1" ht="12.75">
      <c r="A93" s="154"/>
      <c r="C93" s="53"/>
      <c r="D93" s="53" t="s">
        <v>61</v>
      </c>
      <c r="E93" s="73"/>
      <c r="G93" s="123">
        <f>+'Entrate tot e finalizzati'!G93-'Entrate tot e finalizzati'!H93</f>
        <v>0</v>
      </c>
      <c r="H93" s="123">
        <f>+'Entrate tot e finalizzati'!I93-'Entrate tot e finalizzati'!J93</f>
        <v>0</v>
      </c>
      <c r="I93" s="123">
        <f>+'Entrate tot e finalizzati'!K93-'Entrate tot e finalizzati'!L93</f>
        <v>3815</v>
      </c>
      <c r="J93" s="123">
        <f>+'Entrate tot e finalizzati'!M93-'Entrate tot e finalizzati'!N93</f>
        <v>2345</v>
      </c>
      <c r="K93" s="123">
        <f>+'Entrate tot e finalizzati'!O93-'Entrate tot e finalizzati'!P93</f>
        <v>395</v>
      </c>
      <c r="L93" s="123">
        <f>+'Entrate tot e finalizzati'!Q93-'Entrate tot e finalizzati'!R93</f>
        <v>0</v>
      </c>
      <c r="M93" s="123">
        <f>+'Entrate tot e finalizzati'!S93-'Entrate tot e finalizzati'!T93</f>
        <v>0</v>
      </c>
      <c r="N93" s="123">
        <f>+'Entrate tot e finalizzati'!U93-'Entrate tot e finalizzati'!V93</f>
        <v>0</v>
      </c>
    </row>
    <row r="94" spans="1:14" s="2" customFormat="1" ht="12.75">
      <c r="A94" s="154"/>
      <c r="C94" s="53"/>
      <c r="D94" s="53" t="s">
        <v>143</v>
      </c>
      <c r="E94" s="73"/>
      <c r="G94" s="123">
        <f>+'Entrate tot e finalizzati'!G94-'Entrate tot e finalizzati'!H94</f>
        <v>0</v>
      </c>
      <c r="H94" s="123">
        <f>+'Entrate tot e finalizzati'!I94-'Entrate tot e finalizzati'!J94</f>
        <v>0</v>
      </c>
      <c r="I94" s="123">
        <f>+'Entrate tot e finalizzati'!K94-'Entrate tot e finalizzati'!L94</f>
        <v>0</v>
      </c>
      <c r="J94" s="123">
        <f>+'Entrate tot e finalizzati'!M94-'Entrate tot e finalizzati'!N94</f>
        <v>0</v>
      </c>
      <c r="K94" s="123">
        <f>+'Entrate tot e finalizzati'!O94-'Entrate tot e finalizzati'!P94</f>
        <v>0</v>
      </c>
      <c r="L94" s="123">
        <f>+'Entrate tot e finalizzati'!Q94-'Entrate tot e finalizzati'!R94</f>
        <v>0</v>
      </c>
      <c r="M94" s="123">
        <f>+'Entrate tot e finalizzati'!S94-'Entrate tot e finalizzati'!T94</f>
        <v>0</v>
      </c>
      <c r="N94" s="123">
        <f>+'Entrate tot e finalizzati'!U94-'Entrate tot e finalizzati'!V94</f>
        <v>249</v>
      </c>
    </row>
    <row r="95" spans="1:14" s="2" customFormat="1" ht="12.75">
      <c r="A95" s="154"/>
      <c r="C95" s="53"/>
      <c r="D95" s="53" t="s">
        <v>42</v>
      </c>
      <c r="E95" s="73"/>
      <c r="G95" s="123">
        <f>+'Entrate tot e finalizzati'!G95-'Entrate tot e finalizzati'!H95</f>
        <v>0</v>
      </c>
      <c r="H95" s="123">
        <f>+'Entrate tot e finalizzati'!I95-'Entrate tot e finalizzati'!J95</f>
        <v>0</v>
      </c>
      <c r="I95" s="123">
        <f>+'Entrate tot e finalizzati'!K95-'Entrate tot e finalizzati'!L95</f>
        <v>0</v>
      </c>
      <c r="J95" s="123">
        <f>+'Entrate tot e finalizzati'!M95-'Entrate tot e finalizzati'!N95</f>
        <v>0</v>
      </c>
      <c r="K95" s="123">
        <f>+'Entrate tot e finalizzati'!O95-'Entrate tot e finalizzati'!P95</f>
        <v>568</v>
      </c>
      <c r="L95" s="123">
        <f>+'Entrate tot e finalizzati'!Q95-'Entrate tot e finalizzati'!R95</f>
        <v>0</v>
      </c>
      <c r="M95" s="123">
        <f>+'Entrate tot e finalizzati'!S95-'Entrate tot e finalizzati'!T95</f>
        <v>16</v>
      </c>
      <c r="N95" s="123">
        <f>+'Entrate tot e finalizzati'!U95-'Entrate tot e finalizzati'!V95</f>
        <v>0</v>
      </c>
    </row>
    <row r="96" spans="1:14" s="2" customFormat="1" ht="12.75">
      <c r="A96" s="76"/>
      <c r="B96" s="82" t="s">
        <v>14</v>
      </c>
      <c r="C96" s="82"/>
      <c r="D96" s="53"/>
      <c r="E96" s="77"/>
      <c r="G96" s="93">
        <f>+'Entrate tot e finalizzati'!G96-'Entrate tot e finalizzati'!H96</f>
        <v>11854</v>
      </c>
      <c r="H96" s="93">
        <f>+'Entrate tot e finalizzati'!I96-'Entrate tot e finalizzati'!J96</f>
        <v>13989</v>
      </c>
      <c r="I96" s="93">
        <f>+'Entrate tot e finalizzati'!K96-'Entrate tot e finalizzati'!L96</f>
        <v>13394</v>
      </c>
      <c r="J96" s="93">
        <f>+'Entrate tot e finalizzati'!M96-'Entrate tot e finalizzati'!N96</f>
        <v>14696</v>
      </c>
      <c r="K96" s="93">
        <f>+'Entrate tot e finalizzati'!O96-'Entrate tot e finalizzati'!P96</f>
        <v>18060</v>
      </c>
      <c r="L96" s="93">
        <f>+'Entrate tot e finalizzati'!Q96-'Entrate tot e finalizzati'!R96</f>
        <v>12552</v>
      </c>
      <c r="M96" s="93">
        <f>+'Entrate tot e finalizzati'!S96-'Entrate tot e finalizzati'!T96</f>
        <v>12342</v>
      </c>
      <c r="N96" s="93">
        <f>+'Entrate tot e finalizzati'!U96-'Entrate tot e finalizzati'!V96</f>
        <v>12507</v>
      </c>
    </row>
    <row r="97" spans="1:14" s="2" customFormat="1" ht="12.75">
      <c r="A97" s="76"/>
      <c r="B97" s="82"/>
      <c r="C97" s="82"/>
      <c r="D97" s="53" t="s">
        <v>144</v>
      </c>
      <c r="E97" s="77"/>
      <c r="G97" s="54">
        <f>+'Entrate tot e finalizzati'!G97-'Entrate tot e finalizzati'!H97</f>
        <v>105</v>
      </c>
      <c r="H97" s="54">
        <f>+'Entrate tot e finalizzati'!I97-'Entrate tot e finalizzati'!J97</f>
        <v>147</v>
      </c>
      <c r="I97" s="54">
        <f>+'Entrate tot e finalizzati'!K97-'Entrate tot e finalizzati'!L97</f>
        <v>128</v>
      </c>
      <c r="J97" s="54">
        <f>+'Entrate tot e finalizzati'!M97-'Entrate tot e finalizzati'!N97</f>
        <v>123</v>
      </c>
      <c r="K97" s="54">
        <f>+'Entrate tot e finalizzati'!O97-'Entrate tot e finalizzati'!P97</f>
        <v>0</v>
      </c>
      <c r="L97" s="54">
        <f>+'Entrate tot e finalizzati'!Q97-'Entrate tot e finalizzati'!R97</f>
        <v>0</v>
      </c>
      <c r="M97" s="54">
        <f>+'Entrate tot e finalizzati'!S97-'Entrate tot e finalizzati'!T97</f>
        <v>0</v>
      </c>
      <c r="N97" s="54">
        <f>+'Entrate tot e finalizzati'!U97-'Entrate tot e finalizzati'!V97</f>
        <v>0</v>
      </c>
    </row>
    <row r="98" spans="1:14" s="2" customFormat="1" ht="12.75">
      <c r="A98" s="76"/>
      <c r="B98" s="82"/>
      <c r="C98" s="82"/>
      <c r="D98" s="53" t="s">
        <v>67</v>
      </c>
      <c r="E98" s="77"/>
      <c r="G98" s="54">
        <f>+'Entrate tot e finalizzati'!G98-'Entrate tot e finalizzati'!H98</f>
        <v>3844</v>
      </c>
      <c r="H98" s="54">
        <f>+'Entrate tot e finalizzati'!I98-'Entrate tot e finalizzati'!J98</f>
        <v>4010</v>
      </c>
      <c r="I98" s="54">
        <f>+'Entrate tot e finalizzati'!K98-'Entrate tot e finalizzati'!L98</f>
        <v>4651</v>
      </c>
      <c r="J98" s="54">
        <f>+'Entrate tot e finalizzati'!M98-'Entrate tot e finalizzati'!N98</f>
        <v>4661</v>
      </c>
      <c r="K98" s="54">
        <f>+'Entrate tot e finalizzati'!O98-'Entrate tot e finalizzati'!P98</f>
        <v>5460</v>
      </c>
      <c r="L98" s="54">
        <f>+'Entrate tot e finalizzati'!Q98-'Entrate tot e finalizzati'!R98</f>
        <v>5457</v>
      </c>
      <c r="M98" s="54">
        <f>+'Entrate tot e finalizzati'!S98-'Entrate tot e finalizzati'!T98</f>
        <v>5686</v>
      </c>
      <c r="N98" s="54">
        <f>+'Entrate tot e finalizzati'!U98-'Entrate tot e finalizzati'!V98</f>
        <v>5615</v>
      </c>
    </row>
    <row r="99" spans="1:14" s="2" customFormat="1" ht="12.75">
      <c r="A99" s="76"/>
      <c r="B99" s="82"/>
      <c r="C99" s="82"/>
      <c r="D99" s="53" t="s">
        <v>145</v>
      </c>
      <c r="E99" s="77"/>
      <c r="G99" s="54">
        <f>+'Entrate tot e finalizzati'!G99-'Entrate tot e finalizzati'!H99</f>
        <v>178</v>
      </c>
      <c r="H99" s="54">
        <f>+'Entrate tot e finalizzati'!I99-'Entrate tot e finalizzati'!J99</f>
        <v>177</v>
      </c>
      <c r="I99" s="54">
        <f>+'Entrate tot e finalizzati'!K99-'Entrate tot e finalizzati'!L99</f>
        <v>193</v>
      </c>
      <c r="J99" s="54">
        <f>+'Entrate tot e finalizzati'!M99-'Entrate tot e finalizzati'!N99</f>
        <v>189</v>
      </c>
      <c r="K99" s="54">
        <f>+'Entrate tot e finalizzati'!O99-'Entrate tot e finalizzati'!P99</f>
        <v>0</v>
      </c>
      <c r="L99" s="54">
        <f>+'Entrate tot e finalizzati'!Q99-'Entrate tot e finalizzati'!R99</f>
        <v>0</v>
      </c>
      <c r="M99" s="54">
        <f>+'Entrate tot e finalizzati'!S99-'Entrate tot e finalizzati'!T99</f>
        <v>0</v>
      </c>
      <c r="N99" s="54">
        <f>+'Entrate tot e finalizzati'!U99-'Entrate tot e finalizzati'!V99</f>
        <v>0</v>
      </c>
    </row>
    <row r="100" spans="1:14" s="2" customFormat="1" ht="12.75">
      <c r="A100" s="76"/>
      <c r="B100" s="82"/>
      <c r="C100" s="82"/>
      <c r="D100" s="53" t="s">
        <v>68</v>
      </c>
      <c r="E100" s="77"/>
      <c r="G100" s="54">
        <f>+'Entrate tot e finalizzati'!G100-'Entrate tot e finalizzati'!H100</f>
        <v>720</v>
      </c>
      <c r="H100" s="54">
        <f>+'Entrate tot e finalizzati'!I100-'Entrate tot e finalizzati'!J100</f>
        <v>695</v>
      </c>
      <c r="I100" s="54">
        <f>+'Entrate tot e finalizzati'!K100-'Entrate tot e finalizzati'!L100</f>
        <v>501</v>
      </c>
      <c r="J100" s="54">
        <f>+'Entrate tot e finalizzati'!M100-'Entrate tot e finalizzati'!N100</f>
        <v>134</v>
      </c>
      <c r="K100" s="54">
        <f>+'Entrate tot e finalizzati'!O100-'Entrate tot e finalizzati'!P100</f>
        <v>36</v>
      </c>
      <c r="L100" s="54">
        <f>+'Entrate tot e finalizzati'!Q100-'Entrate tot e finalizzati'!R100</f>
        <v>27</v>
      </c>
      <c r="M100" s="54">
        <f>+'Entrate tot e finalizzati'!S100-'Entrate tot e finalizzati'!T100</f>
        <v>18</v>
      </c>
      <c r="N100" s="54">
        <f>+'Entrate tot e finalizzati'!U100-'Entrate tot e finalizzati'!V100</f>
        <v>0</v>
      </c>
    </row>
    <row r="101" spans="1:14" s="2" customFormat="1" ht="12.75">
      <c r="A101" s="76"/>
      <c r="B101" s="82"/>
      <c r="C101" s="82"/>
      <c r="D101" s="53" t="s">
        <v>69</v>
      </c>
      <c r="E101" s="77"/>
      <c r="G101" s="54">
        <f>+'Entrate tot e finalizzati'!G101-'Entrate tot e finalizzati'!H101</f>
        <v>544</v>
      </c>
      <c r="H101" s="54">
        <f>+'Entrate tot e finalizzati'!I101-'Entrate tot e finalizzati'!J101</f>
        <v>581</v>
      </c>
      <c r="I101" s="54">
        <f>+'Entrate tot e finalizzati'!K101-'Entrate tot e finalizzati'!L101</f>
        <v>361</v>
      </c>
      <c r="J101" s="54">
        <f>+'Entrate tot e finalizzati'!M101-'Entrate tot e finalizzati'!N101</f>
        <v>282</v>
      </c>
      <c r="K101" s="54">
        <f>+'Entrate tot e finalizzati'!O101-'Entrate tot e finalizzati'!P101</f>
        <v>290</v>
      </c>
      <c r="L101" s="54">
        <f>+'Entrate tot e finalizzati'!Q101-'Entrate tot e finalizzati'!R101</f>
        <v>792</v>
      </c>
      <c r="M101" s="54">
        <f>+'Entrate tot e finalizzati'!S101-'Entrate tot e finalizzati'!T101</f>
        <v>304</v>
      </c>
      <c r="N101" s="54">
        <f>+'Entrate tot e finalizzati'!U101-'Entrate tot e finalizzati'!V101</f>
        <v>311</v>
      </c>
    </row>
    <row r="102" spans="1:14" s="2" customFormat="1" ht="12.75">
      <c r="A102" s="76"/>
      <c r="B102" s="82"/>
      <c r="C102" s="82"/>
      <c r="D102" s="53" t="s">
        <v>113</v>
      </c>
      <c r="E102" s="77"/>
      <c r="G102" s="54">
        <f>+'Entrate tot e finalizzati'!G102-'Entrate tot e finalizzati'!H102</f>
        <v>413</v>
      </c>
      <c r="H102" s="54">
        <f>+'Entrate tot e finalizzati'!I102-'Entrate tot e finalizzati'!J102</f>
        <v>609</v>
      </c>
      <c r="I102" s="54">
        <f>+'Entrate tot e finalizzati'!K102-'Entrate tot e finalizzati'!L102</f>
        <v>664</v>
      </c>
      <c r="J102" s="54">
        <f>+'Entrate tot e finalizzati'!M102-'Entrate tot e finalizzati'!N102</f>
        <v>629</v>
      </c>
      <c r="K102" s="54">
        <f>+'Entrate tot e finalizzati'!O102-'Entrate tot e finalizzati'!P102</f>
        <v>647</v>
      </c>
      <c r="L102" s="54">
        <f>+'Entrate tot e finalizzati'!Q102-'Entrate tot e finalizzati'!R102</f>
        <v>652</v>
      </c>
      <c r="M102" s="54">
        <f>+'Entrate tot e finalizzati'!S102-'Entrate tot e finalizzati'!T102</f>
        <v>689</v>
      </c>
      <c r="N102" s="54">
        <f>+'Entrate tot e finalizzati'!U102-'Entrate tot e finalizzati'!V102</f>
        <v>764</v>
      </c>
    </row>
    <row r="103" spans="1:14" s="2" customFormat="1" ht="12.75">
      <c r="A103" s="76"/>
      <c r="B103" s="82"/>
      <c r="C103" s="82"/>
      <c r="D103" s="14" t="s">
        <v>43</v>
      </c>
      <c r="E103" s="77"/>
      <c r="G103" s="54">
        <f>+'Entrate tot e finalizzati'!G103-'Entrate tot e finalizzati'!H103</f>
        <v>402</v>
      </c>
      <c r="H103" s="54">
        <f>+'Entrate tot e finalizzati'!I103-'Entrate tot e finalizzati'!J103</f>
        <v>739</v>
      </c>
      <c r="I103" s="54">
        <f>+'Entrate tot e finalizzati'!K103-'Entrate tot e finalizzati'!L103</f>
        <v>430</v>
      </c>
      <c r="J103" s="54">
        <f>+'Entrate tot e finalizzati'!M103-'Entrate tot e finalizzati'!N103</f>
        <v>272</v>
      </c>
      <c r="K103" s="54">
        <f>+'Entrate tot e finalizzati'!O103-'Entrate tot e finalizzati'!P103</f>
        <v>374</v>
      </c>
      <c r="L103" s="54">
        <f>+'Entrate tot e finalizzati'!Q103-'Entrate tot e finalizzati'!R103</f>
        <v>219</v>
      </c>
      <c r="M103" s="54">
        <f>+'Entrate tot e finalizzati'!S103-'Entrate tot e finalizzati'!T103</f>
        <v>212</v>
      </c>
      <c r="N103" s="54">
        <f>+'Entrate tot e finalizzati'!U103-'Entrate tot e finalizzati'!V103</f>
        <v>284</v>
      </c>
    </row>
    <row r="104" spans="1:14" s="2" customFormat="1" ht="12.75">
      <c r="A104" s="76"/>
      <c r="B104" s="82"/>
      <c r="C104" s="82"/>
      <c r="D104" s="14" t="s">
        <v>62</v>
      </c>
      <c r="E104" s="77"/>
      <c r="G104" s="54">
        <f>+'Entrate tot e finalizzati'!G104-'Entrate tot e finalizzati'!H104</f>
        <v>0</v>
      </c>
      <c r="H104" s="54">
        <f>+'Entrate tot e finalizzati'!I104-'Entrate tot e finalizzati'!J104</f>
        <v>0</v>
      </c>
      <c r="I104" s="54">
        <f>+'Entrate tot e finalizzati'!K104-'Entrate tot e finalizzati'!L104</f>
        <v>0</v>
      </c>
      <c r="J104" s="54">
        <f>+'Entrate tot e finalizzati'!M104-'Entrate tot e finalizzati'!N104</f>
        <v>0</v>
      </c>
      <c r="K104" s="54">
        <f>+'Entrate tot e finalizzati'!O104-'Entrate tot e finalizzati'!P104</f>
        <v>0</v>
      </c>
      <c r="L104" s="54">
        <f>+'Entrate tot e finalizzati'!Q104-'Entrate tot e finalizzati'!R104</f>
        <v>0</v>
      </c>
      <c r="M104" s="54">
        <f>+'Entrate tot e finalizzati'!S104-'Entrate tot e finalizzati'!T104</f>
        <v>0</v>
      </c>
      <c r="N104" s="54">
        <f>+'Entrate tot e finalizzati'!U104-'Entrate tot e finalizzati'!V104</f>
        <v>0</v>
      </c>
    </row>
    <row r="105" spans="1:14" s="2" customFormat="1" ht="12.75">
      <c r="A105" s="76"/>
      <c r="B105" s="82"/>
      <c r="C105" s="82"/>
      <c r="D105" s="53" t="s">
        <v>70</v>
      </c>
      <c r="E105" s="77"/>
      <c r="G105" s="54">
        <f>+'Entrate tot e finalizzati'!G105-'Entrate tot e finalizzati'!H105</f>
        <v>5648</v>
      </c>
      <c r="H105" s="54">
        <f>+'Entrate tot e finalizzati'!I105-'Entrate tot e finalizzati'!J105</f>
        <v>7031</v>
      </c>
      <c r="I105" s="54">
        <f>+'Entrate tot e finalizzati'!K105-'Entrate tot e finalizzati'!L105</f>
        <v>6466</v>
      </c>
      <c r="J105" s="54">
        <f>+'Entrate tot e finalizzati'!M105-'Entrate tot e finalizzati'!N105</f>
        <v>6134</v>
      </c>
      <c r="K105" s="54">
        <f>+'Entrate tot e finalizzati'!O105-'Entrate tot e finalizzati'!P105</f>
        <v>6011</v>
      </c>
      <c r="L105" s="54">
        <f>+'Entrate tot e finalizzati'!Q105-'Entrate tot e finalizzati'!R105</f>
        <v>5</v>
      </c>
      <c r="M105" s="54">
        <f>+'Entrate tot e finalizzati'!S105-'Entrate tot e finalizzati'!T105</f>
        <v>5</v>
      </c>
      <c r="N105" s="54">
        <f>+'Entrate tot e finalizzati'!U105-'Entrate tot e finalizzati'!V105</f>
        <v>5</v>
      </c>
    </row>
    <row r="106" spans="1:14" s="2" customFormat="1" ht="12.75">
      <c r="A106" s="76"/>
      <c r="B106" s="82"/>
      <c r="C106" s="82"/>
      <c r="D106" s="53" t="s">
        <v>71</v>
      </c>
      <c r="E106" s="77"/>
      <c r="G106" s="54">
        <f>+'Entrate tot e finalizzati'!G106-'Entrate tot e finalizzati'!H106</f>
        <v>0</v>
      </c>
      <c r="H106" s="54">
        <f>+'Entrate tot e finalizzati'!I106-'Entrate tot e finalizzati'!J106</f>
        <v>0</v>
      </c>
      <c r="I106" s="54">
        <f>+'Entrate tot e finalizzati'!K106-'Entrate tot e finalizzati'!L106</f>
        <v>0</v>
      </c>
      <c r="J106" s="54">
        <f>+'Entrate tot e finalizzati'!M106-'Entrate tot e finalizzati'!N106</f>
        <v>0</v>
      </c>
      <c r="K106" s="54">
        <f>+'Entrate tot e finalizzati'!O106-'Entrate tot e finalizzati'!P106</f>
        <v>0</v>
      </c>
      <c r="L106" s="54">
        <f>+'Entrate tot e finalizzati'!Q106-'Entrate tot e finalizzati'!R106</f>
        <v>0</v>
      </c>
      <c r="M106" s="54">
        <f>+'Entrate tot e finalizzati'!S106-'Entrate tot e finalizzati'!T106</f>
        <v>0</v>
      </c>
      <c r="N106" s="54">
        <f>+'Entrate tot e finalizzati'!U106-'Entrate tot e finalizzati'!V106</f>
        <v>0</v>
      </c>
    </row>
    <row r="107" spans="1:14" s="2" customFormat="1" ht="12.75">
      <c r="A107" s="76"/>
      <c r="B107" s="82"/>
      <c r="C107" s="82"/>
      <c r="D107" s="53" t="s">
        <v>72</v>
      </c>
      <c r="E107" s="77"/>
      <c r="G107" s="54">
        <f>+'Entrate tot e finalizzati'!G107-'Entrate tot e finalizzati'!H107</f>
        <v>0</v>
      </c>
      <c r="H107" s="54">
        <f>+'Entrate tot e finalizzati'!I107-'Entrate tot e finalizzati'!J107</f>
        <v>0</v>
      </c>
      <c r="I107" s="54">
        <f>+'Entrate tot e finalizzati'!K107-'Entrate tot e finalizzati'!L107</f>
        <v>0</v>
      </c>
      <c r="J107" s="54">
        <f>+'Entrate tot e finalizzati'!M107-'Entrate tot e finalizzati'!N107</f>
        <v>0</v>
      </c>
      <c r="K107" s="54">
        <f>+'Entrate tot e finalizzati'!O107-'Entrate tot e finalizzati'!P107</f>
        <v>0</v>
      </c>
      <c r="L107" s="54">
        <f>+'Entrate tot e finalizzati'!Q107-'Entrate tot e finalizzati'!R107</f>
        <v>0</v>
      </c>
      <c r="M107" s="54">
        <f>+'Entrate tot e finalizzati'!S107-'Entrate tot e finalizzati'!T107</f>
        <v>0</v>
      </c>
      <c r="N107" s="54">
        <f>+'Entrate tot e finalizzati'!U107-'Entrate tot e finalizzati'!V107</f>
        <v>0</v>
      </c>
    </row>
    <row r="108" spans="1:14" s="2" customFormat="1" ht="12.75">
      <c r="A108" s="76"/>
      <c r="B108" s="82"/>
      <c r="C108" s="82"/>
      <c r="D108" s="53" t="s">
        <v>74</v>
      </c>
      <c r="E108" s="77"/>
      <c r="G108" s="54">
        <f>+'Entrate tot e finalizzati'!G108-'Entrate tot e finalizzati'!H108</f>
        <v>0</v>
      </c>
      <c r="H108" s="54">
        <f>+'Entrate tot e finalizzati'!I108-'Entrate tot e finalizzati'!J108</f>
        <v>0</v>
      </c>
      <c r="I108" s="54">
        <f>+'Entrate tot e finalizzati'!K108-'Entrate tot e finalizzati'!L108</f>
        <v>0</v>
      </c>
      <c r="J108" s="54">
        <f>+'Entrate tot e finalizzati'!M108-'Entrate tot e finalizzati'!N108</f>
        <v>0</v>
      </c>
      <c r="K108" s="54">
        <f>+'Entrate tot e finalizzati'!O108-'Entrate tot e finalizzati'!P108</f>
        <v>0</v>
      </c>
      <c r="L108" s="54">
        <f>+'Entrate tot e finalizzati'!Q108-'Entrate tot e finalizzati'!R108</f>
        <v>162</v>
      </c>
      <c r="M108" s="54">
        <f>+'Entrate tot e finalizzati'!S108-'Entrate tot e finalizzati'!T108</f>
        <v>114</v>
      </c>
      <c r="N108" s="54">
        <f>+'Entrate tot e finalizzati'!U108-'Entrate tot e finalizzati'!V108</f>
        <v>145</v>
      </c>
    </row>
    <row r="109" spans="1:14" s="2" customFormat="1" ht="12.75">
      <c r="A109" s="76"/>
      <c r="B109" s="82"/>
      <c r="C109" s="82"/>
      <c r="D109" s="53" t="s">
        <v>73</v>
      </c>
      <c r="E109" s="77"/>
      <c r="G109" s="54">
        <f>+'Entrate tot e finalizzati'!G109-'Entrate tot e finalizzati'!H109</f>
        <v>0</v>
      </c>
      <c r="H109" s="54">
        <f>+'Entrate tot e finalizzati'!I109-'Entrate tot e finalizzati'!J109</f>
        <v>0</v>
      </c>
      <c r="I109" s="54">
        <f>+'Entrate tot e finalizzati'!K109-'Entrate tot e finalizzati'!L109</f>
        <v>0</v>
      </c>
      <c r="J109" s="54">
        <f>+'Entrate tot e finalizzati'!M109-'Entrate tot e finalizzati'!N109</f>
        <v>0</v>
      </c>
      <c r="K109" s="54">
        <f>+'Entrate tot e finalizzati'!O109-'Entrate tot e finalizzati'!P109</f>
        <v>0</v>
      </c>
      <c r="L109" s="54">
        <f>+'Entrate tot e finalizzati'!Q109-'Entrate tot e finalizzati'!R109</f>
        <v>0</v>
      </c>
      <c r="M109" s="54">
        <f>+'Entrate tot e finalizzati'!S109-'Entrate tot e finalizzati'!T109</f>
        <v>0</v>
      </c>
      <c r="N109" s="54">
        <f>+'Entrate tot e finalizzati'!U109-'Entrate tot e finalizzati'!V109</f>
        <v>0</v>
      </c>
    </row>
    <row r="110" spans="1:14" s="2" customFormat="1" ht="12.75">
      <c r="A110" s="87"/>
      <c r="B110" s="135"/>
      <c r="C110" s="135"/>
      <c r="D110" s="88" t="s">
        <v>146</v>
      </c>
      <c r="E110" s="89"/>
      <c r="F110" s="91"/>
      <c r="G110" s="101">
        <f>+'Entrate tot e finalizzati'!G110-'Entrate tot e finalizzati'!H110</f>
        <v>0</v>
      </c>
      <c r="H110" s="101">
        <f>+'Entrate tot e finalizzati'!I110-'Entrate tot e finalizzati'!J110</f>
        <v>0</v>
      </c>
      <c r="I110" s="101">
        <f>+'Entrate tot e finalizzati'!K110-'Entrate tot e finalizzati'!L110</f>
        <v>0</v>
      </c>
      <c r="J110" s="101">
        <f>+'Entrate tot e finalizzati'!M110-'Entrate tot e finalizzati'!N110</f>
        <v>2272</v>
      </c>
      <c r="K110" s="101">
        <f>+'Entrate tot e finalizzati'!O110-'Entrate tot e finalizzati'!P110</f>
        <v>5242</v>
      </c>
      <c r="L110" s="101">
        <f>+'Entrate tot e finalizzati'!Q110-'Entrate tot e finalizzati'!R110</f>
        <v>5238</v>
      </c>
      <c r="M110" s="101">
        <f>+'Entrate tot e finalizzati'!S110-'Entrate tot e finalizzati'!T110</f>
        <v>5314</v>
      </c>
      <c r="N110" s="101">
        <f>+'Entrate tot e finalizzati'!U110-'Entrate tot e finalizzati'!V110</f>
        <v>5383</v>
      </c>
    </row>
    <row r="111" spans="1:14" s="2" customFormat="1" ht="12.75">
      <c r="A111" s="42" t="s">
        <v>127</v>
      </c>
      <c r="B111" s="43"/>
      <c r="C111" s="43"/>
      <c r="D111" s="43"/>
      <c r="E111" s="44"/>
      <c r="F111" s="47"/>
      <c r="G111" s="51">
        <f>+'Entrate tot e finalizzati'!G111-'Entrate tot e finalizzati'!H111</f>
        <v>1262</v>
      </c>
      <c r="H111" s="51">
        <f>+'Entrate tot e finalizzati'!I111-'Entrate tot e finalizzati'!J111</f>
        <v>409</v>
      </c>
      <c r="I111" s="51">
        <f>+'Entrate tot e finalizzati'!K111-'Entrate tot e finalizzati'!L111</f>
        <v>1009</v>
      </c>
      <c r="J111" s="51">
        <f>+'Entrate tot e finalizzati'!M111-'Entrate tot e finalizzati'!N111</f>
        <v>713</v>
      </c>
      <c r="K111" s="51">
        <f>+'Entrate tot e finalizzati'!O111-'Entrate tot e finalizzati'!P111</f>
        <v>771</v>
      </c>
      <c r="L111" s="51">
        <f>+'Entrate tot e finalizzati'!Q111-'Entrate tot e finalizzati'!R111</f>
        <v>667</v>
      </c>
      <c r="M111" s="51">
        <f>+'Entrate tot e finalizzati'!S111-'Entrate tot e finalizzati'!T111</f>
        <v>214</v>
      </c>
      <c r="N111" s="51">
        <f>+'Entrate tot e finalizzati'!U111-'Entrate tot e finalizzati'!V111</f>
        <v>420</v>
      </c>
    </row>
    <row r="112" spans="1:14" s="2" customFormat="1" ht="12.75">
      <c r="A112" s="76"/>
      <c r="B112" s="53" t="s">
        <v>42</v>
      </c>
      <c r="C112" s="53"/>
      <c r="E112" s="77"/>
      <c r="G112" s="55">
        <f>+'Entrate tot e finalizzati'!G112-'Entrate tot e finalizzati'!H112</f>
        <v>0</v>
      </c>
      <c r="H112" s="55">
        <f>+'Entrate tot e finalizzati'!I112-'Entrate tot e finalizzati'!J112</f>
        <v>0</v>
      </c>
      <c r="I112" s="55">
        <f>+'Entrate tot e finalizzati'!K112-'Entrate tot e finalizzati'!L112</f>
        <v>0</v>
      </c>
      <c r="J112" s="55">
        <f>+'Entrate tot e finalizzati'!M112-'Entrate tot e finalizzati'!N112</f>
        <v>0</v>
      </c>
      <c r="K112" s="55">
        <f>+'Entrate tot e finalizzati'!O112-'Entrate tot e finalizzati'!P112</f>
        <v>207</v>
      </c>
      <c r="L112" s="55">
        <f>+'Entrate tot e finalizzati'!Q112-'Entrate tot e finalizzati'!R112</f>
        <v>207</v>
      </c>
      <c r="M112" s="55">
        <f>+'Entrate tot e finalizzati'!S112-'Entrate tot e finalizzati'!T112</f>
        <v>0</v>
      </c>
      <c r="N112" s="55">
        <f>+'Entrate tot e finalizzati'!U112-'Entrate tot e finalizzati'!V112</f>
        <v>0</v>
      </c>
    </row>
    <row r="113" spans="1:14" s="2" customFormat="1" ht="12.75">
      <c r="A113" s="76"/>
      <c r="B113" s="14" t="s">
        <v>32</v>
      </c>
      <c r="C113" s="53"/>
      <c r="E113" s="77"/>
      <c r="G113" s="35">
        <f>+'Entrate tot e finalizzati'!G113-'Entrate tot e finalizzati'!H113</f>
        <v>138</v>
      </c>
      <c r="H113" s="35">
        <f>+'Entrate tot e finalizzati'!I113-'Entrate tot e finalizzati'!J113</f>
        <v>82</v>
      </c>
      <c r="I113" s="35">
        <f>+'Entrate tot e finalizzati'!K113-'Entrate tot e finalizzati'!L113</f>
        <v>232</v>
      </c>
      <c r="J113" s="35">
        <f>+'Entrate tot e finalizzati'!M113-'Entrate tot e finalizzati'!N113</f>
        <v>602</v>
      </c>
      <c r="K113" s="35">
        <f>+'Entrate tot e finalizzati'!O113-'Entrate tot e finalizzati'!P113</f>
        <v>564</v>
      </c>
      <c r="L113" s="35">
        <f>+'Entrate tot e finalizzati'!Q113-'Entrate tot e finalizzati'!R113</f>
        <v>183</v>
      </c>
      <c r="M113" s="35">
        <f>+'Entrate tot e finalizzati'!S113-'Entrate tot e finalizzati'!T113</f>
        <v>163</v>
      </c>
      <c r="N113" s="35">
        <f>+'Entrate tot e finalizzati'!U113-'Entrate tot e finalizzati'!V113</f>
        <v>283</v>
      </c>
    </row>
    <row r="114" spans="1:14" s="2" customFormat="1" ht="12.75">
      <c r="A114" s="76"/>
      <c r="B114" s="14" t="s">
        <v>62</v>
      </c>
      <c r="C114" s="53"/>
      <c r="E114" s="77"/>
      <c r="G114" s="35">
        <f>+'Entrate tot e finalizzati'!G114-'Entrate tot e finalizzati'!H114</f>
        <v>0</v>
      </c>
      <c r="H114" s="35">
        <f>+'Entrate tot e finalizzati'!I114-'Entrate tot e finalizzati'!J114</f>
        <v>0</v>
      </c>
      <c r="I114" s="35">
        <f>+'Entrate tot e finalizzati'!K114-'Entrate tot e finalizzati'!L114</f>
        <v>0</v>
      </c>
      <c r="J114" s="35">
        <f>+'Entrate tot e finalizzati'!M114-'Entrate tot e finalizzati'!N114</f>
        <v>0</v>
      </c>
      <c r="K114" s="35">
        <f>+'Entrate tot e finalizzati'!O114-'Entrate tot e finalizzati'!P114</f>
        <v>0</v>
      </c>
      <c r="L114" s="35">
        <f>+'Entrate tot e finalizzati'!Q114-'Entrate tot e finalizzati'!R114</f>
        <v>0</v>
      </c>
      <c r="M114" s="35">
        <f>+'Entrate tot e finalizzati'!S114-'Entrate tot e finalizzati'!T114</f>
        <v>0</v>
      </c>
      <c r="N114" s="35">
        <f>+'Entrate tot e finalizzati'!U114-'Entrate tot e finalizzati'!V114</f>
        <v>0</v>
      </c>
    </row>
    <row r="115" spans="1:14" s="2" customFormat="1" ht="12.75">
      <c r="A115" s="76"/>
      <c r="B115" s="53" t="s">
        <v>56</v>
      </c>
      <c r="C115" s="53"/>
      <c r="E115" s="77"/>
      <c r="G115" s="35">
        <f>+'Entrate tot e finalizzati'!G115-'Entrate tot e finalizzati'!H115</f>
        <v>0</v>
      </c>
      <c r="H115" s="35">
        <f>+'Entrate tot e finalizzati'!I115-'Entrate tot e finalizzati'!J115</f>
        <v>0</v>
      </c>
      <c r="I115" s="35">
        <f>+'Entrate tot e finalizzati'!K115-'Entrate tot e finalizzati'!L115</f>
        <v>0</v>
      </c>
      <c r="J115" s="35">
        <f>+'Entrate tot e finalizzati'!M115-'Entrate tot e finalizzati'!N115</f>
        <v>0</v>
      </c>
      <c r="K115" s="35">
        <f>+'Entrate tot e finalizzati'!O115-'Entrate tot e finalizzati'!P115</f>
        <v>0</v>
      </c>
      <c r="L115" s="35">
        <f>+'Entrate tot e finalizzati'!Q115-'Entrate tot e finalizzati'!R115</f>
        <v>0</v>
      </c>
      <c r="M115" s="35">
        <f>+'Entrate tot e finalizzati'!S115-'Entrate tot e finalizzati'!T115</f>
        <v>0</v>
      </c>
      <c r="N115" s="35">
        <f>+'Entrate tot e finalizzati'!U115-'Entrate tot e finalizzati'!V115</f>
        <v>0</v>
      </c>
    </row>
    <row r="116" spans="1:14" s="2" customFormat="1" ht="12.75">
      <c r="A116" s="76"/>
      <c r="B116" s="52" t="s">
        <v>27</v>
      </c>
      <c r="C116" s="53"/>
      <c r="E116" s="77"/>
      <c r="G116" s="35">
        <f>+'Entrate tot e finalizzati'!G116-'Entrate tot e finalizzati'!H116</f>
        <v>0</v>
      </c>
      <c r="H116" s="35">
        <f>+'Entrate tot e finalizzati'!I116-'Entrate tot e finalizzati'!J116</f>
        <v>0</v>
      </c>
      <c r="I116" s="35">
        <f>+'Entrate tot e finalizzati'!K116-'Entrate tot e finalizzati'!L116</f>
        <v>0</v>
      </c>
      <c r="J116" s="35">
        <f>+'Entrate tot e finalizzati'!M116-'Entrate tot e finalizzati'!N116</f>
        <v>0</v>
      </c>
      <c r="K116" s="35">
        <f>+'Entrate tot e finalizzati'!O116-'Entrate tot e finalizzati'!P116</f>
        <v>0</v>
      </c>
      <c r="L116" s="35">
        <f>+'Entrate tot e finalizzati'!Q116-'Entrate tot e finalizzati'!R116</f>
        <v>32</v>
      </c>
      <c r="M116" s="35">
        <f>+'Entrate tot e finalizzati'!S116-'Entrate tot e finalizzati'!T116</f>
        <v>51</v>
      </c>
      <c r="N116" s="35">
        <f>+'Entrate tot e finalizzati'!U116-'Entrate tot e finalizzati'!V116</f>
        <v>29</v>
      </c>
    </row>
    <row r="117" spans="1:14" s="2" customFormat="1" ht="12.75">
      <c r="A117" s="76"/>
      <c r="B117" s="53" t="s">
        <v>45</v>
      </c>
      <c r="C117" s="53"/>
      <c r="E117" s="77"/>
      <c r="G117" s="35">
        <f>+'Entrate tot e finalizzati'!G117-'Entrate tot e finalizzati'!H117</f>
        <v>2</v>
      </c>
      <c r="H117" s="35">
        <f>+'Entrate tot e finalizzati'!I117-'Entrate tot e finalizzati'!J117</f>
        <v>2</v>
      </c>
      <c r="I117" s="35">
        <f>+'Entrate tot e finalizzati'!K117-'Entrate tot e finalizzati'!L117</f>
        <v>2</v>
      </c>
      <c r="J117" s="35">
        <f>+'Entrate tot e finalizzati'!M117-'Entrate tot e finalizzati'!N117</f>
        <v>0</v>
      </c>
      <c r="K117" s="35">
        <f>+'Entrate tot e finalizzati'!O117-'Entrate tot e finalizzati'!P117</f>
        <v>0</v>
      </c>
      <c r="L117" s="35">
        <f>+'Entrate tot e finalizzati'!Q117-'Entrate tot e finalizzati'!R117</f>
        <v>0</v>
      </c>
      <c r="M117" s="35">
        <f>+'Entrate tot e finalizzati'!S117-'Entrate tot e finalizzati'!T117</f>
        <v>0</v>
      </c>
      <c r="N117" s="35">
        <f>+'Entrate tot e finalizzati'!U117-'Entrate tot e finalizzati'!V117</f>
        <v>0</v>
      </c>
    </row>
    <row r="118" spans="1:14" s="2" customFormat="1" ht="12.75">
      <c r="A118" s="76"/>
      <c r="B118" s="14" t="s">
        <v>112</v>
      </c>
      <c r="C118" s="53"/>
      <c r="E118" s="77"/>
      <c r="G118" s="35">
        <f>+'Entrate tot e finalizzati'!G118-'Entrate tot e finalizzati'!H118</f>
        <v>0</v>
      </c>
      <c r="H118" s="35">
        <f>+'Entrate tot e finalizzati'!I118-'Entrate tot e finalizzati'!J118</f>
        <v>0</v>
      </c>
      <c r="I118" s="35">
        <f>+'Entrate tot e finalizzati'!K118-'Entrate tot e finalizzati'!L118</f>
        <v>0</v>
      </c>
      <c r="J118" s="35">
        <f>+'Entrate tot e finalizzati'!M118-'Entrate tot e finalizzati'!N118</f>
        <v>0</v>
      </c>
      <c r="K118" s="35">
        <f>+'Entrate tot e finalizzati'!O118-'Entrate tot e finalizzati'!P118</f>
        <v>0</v>
      </c>
      <c r="L118" s="35">
        <f>+'Entrate tot e finalizzati'!Q118-'Entrate tot e finalizzati'!R118</f>
        <v>0</v>
      </c>
      <c r="M118" s="35">
        <f>+'Entrate tot e finalizzati'!S118-'Entrate tot e finalizzati'!T118</f>
        <v>0</v>
      </c>
      <c r="N118" s="35">
        <f>+'Entrate tot e finalizzati'!U118-'Entrate tot e finalizzati'!V118</f>
        <v>0</v>
      </c>
    </row>
    <row r="119" spans="1:14" s="2" customFormat="1" ht="12.75">
      <c r="A119" s="76"/>
      <c r="B119" s="53" t="s">
        <v>20</v>
      </c>
      <c r="C119" s="53"/>
      <c r="D119" s="53"/>
      <c r="E119" s="77"/>
      <c r="G119" s="35">
        <f>+'Entrate tot e finalizzati'!G119-'Entrate tot e finalizzati'!H119</f>
        <v>0</v>
      </c>
      <c r="H119" s="35">
        <f>+'Entrate tot e finalizzati'!I119-'Entrate tot e finalizzati'!J119</f>
        <v>56</v>
      </c>
      <c r="I119" s="35">
        <f>+'Entrate tot e finalizzati'!K119-'Entrate tot e finalizzati'!L119</f>
        <v>0</v>
      </c>
      <c r="J119" s="35">
        <f>+'Entrate tot e finalizzati'!M119-'Entrate tot e finalizzati'!N119</f>
        <v>111</v>
      </c>
      <c r="K119" s="35">
        <f>+'Entrate tot e finalizzati'!O119-'Entrate tot e finalizzati'!P119</f>
        <v>0</v>
      </c>
      <c r="L119" s="35">
        <f>+'Entrate tot e finalizzati'!Q119-'Entrate tot e finalizzati'!R119</f>
        <v>0</v>
      </c>
      <c r="M119" s="35">
        <f>+'Entrate tot e finalizzati'!S119-'Entrate tot e finalizzati'!T119</f>
        <v>0</v>
      </c>
      <c r="N119" s="35">
        <f>+'Entrate tot e finalizzati'!U119-'Entrate tot e finalizzati'!V119</f>
        <v>108</v>
      </c>
    </row>
    <row r="120" spans="1:14" s="2" customFormat="1" ht="12.75">
      <c r="A120" s="87"/>
      <c r="B120" s="88" t="s">
        <v>79</v>
      </c>
      <c r="C120" s="88"/>
      <c r="D120" s="91"/>
      <c r="E120" s="89"/>
      <c r="F120" s="91"/>
      <c r="G120" s="36">
        <f>+'Entrate tot e finalizzati'!G120-'Entrate tot e finalizzati'!H120</f>
        <v>1122</v>
      </c>
      <c r="H120" s="36">
        <f>+'Entrate tot e finalizzati'!I120-'Entrate tot e finalizzati'!J120</f>
        <v>269</v>
      </c>
      <c r="I120" s="36">
        <f>+'Entrate tot e finalizzati'!K120-'Entrate tot e finalizzati'!L120</f>
        <v>775</v>
      </c>
      <c r="J120" s="36">
        <f>+'Entrate tot e finalizzati'!M120-'Entrate tot e finalizzati'!N120</f>
        <v>0</v>
      </c>
      <c r="K120" s="36">
        <f>+'Entrate tot e finalizzati'!O120-'Entrate tot e finalizzati'!P120</f>
        <v>0</v>
      </c>
      <c r="L120" s="36">
        <f>+'Entrate tot e finalizzati'!Q120-'Entrate tot e finalizzati'!R120</f>
        <v>245</v>
      </c>
      <c r="M120" s="36">
        <f>+'Entrate tot e finalizzati'!S120-'Entrate tot e finalizzati'!T120</f>
        <v>0</v>
      </c>
      <c r="N120" s="36">
        <f>+'Entrate tot e finalizzati'!U120-'Entrate tot e finalizzati'!V120</f>
        <v>0</v>
      </c>
    </row>
    <row r="121" spans="1:14" s="2" customFormat="1" ht="12.75">
      <c r="A121" s="137" t="s">
        <v>129</v>
      </c>
      <c r="B121" s="132"/>
      <c r="C121" s="132"/>
      <c r="D121" s="132"/>
      <c r="E121" s="133"/>
      <c r="F121" s="134"/>
      <c r="G121" s="136">
        <f>+'Entrate tot e finalizzati'!G121-'Entrate tot e finalizzati'!H121</f>
        <v>21380</v>
      </c>
      <c r="H121" s="136">
        <f>+'Entrate tot e finalizzati'!I121-'Entrate tot e finalizzati'!J121</f>
        <v>23542</v>
      </c>
      <c r="I121" s="136">
        <f>+'Entrate tot e finalizzati'!K121-'Entrate tot e finalizzati'!L121</f>
        <v>24139</v>
      </c>
      <c r="J121" s="136">
        <f>+'Entrate tot e finalizzati'!M121-'Entrate tot e finalizzati'!N121</f>
        <v>24125</v>
      </c>
      <c r="K121" s="136">
        <f>+'Entrate tot e finalizzati'!O121-'Entrate tot e finalizzati'!P121</f>
        <v>29772</v>
      </c>
      <c r="L121" s="136">
        <f>+'Entrate tot e finalizzati'!Q121-'Entrate tot e finalizzati'!R121</f>
        <v>30390</v>
      </c>
      <c r="M121" s="136">
        <f>+'Entrate tot e finalizzati'!S121-'Entrate tot e finalizzati'!T121</f>
        <v>25215</v>
      </c>
      <c r="N121" s="136">
        <f>+'Entrate tot e finalizzati'!U121-'Entrate tot e finalizzati'!V121</f>
        <v>27488</v>
      </c>
    </row>
    <row r="122" spans="1:14" s="2" customFormat="1" ht="12.75">
      <c r="A122" s="145"/>
      <c r="B122" s="147"/>
      <c r="C122" s="147" t="s">
        <v>130</v>
      </c>
      <c r="D122" s="167"/>
      <c r="E122" s="168"/>
      <c r="F122" s="167"/>
      <c r="G122" s="93">
        <f>+'Entrate tot e finalizzati'!G122-'Entrate tot e finalizzati'!H122</f>
        <v>0</v>
      </c>
      <c r="H122" s="93">
        <f>+'Entrate tot e finalizzati'!I122-'Entrate tot e finalizzati'!J122</f>
        <v>0</v>
      </c>
      <c r="I122" s="93">
        <f>+'Entrate tot e finalizzati'!K122-'Entrate tot e finalizzati'!L122</f>
        <v>0</v>
      </c>
      <c r="J122" s="93">
        <f>+'Entrate tot e finalizzati'!M122-'Entrate tot e finalizzati'!N122</f>
        <v>0</v>
      </c>
      <c r="K122" s="93">
        <f>+'Entrate tot e finalizzati'!O122-'Entrate tot e finalizzati'!P122</f>
        <v>0</v>
      </c>
      <c r="L122" s="93">
        <f>+'Entrate tot e finalizzati'!Q122-'Entrate tot e finalizzati'!R122</f>
        <v>0</v>
      </c>
      <c r="M122" s="93">
        <f>+'Entrate tot e finalizzati'!S122-'Entrate tot e finalizzati'!T122</f>
        <v>0</v>
      </c>
      <c r="N122" s="93">
        <f>+'Entrate tot e finalizzati'!U122-'Entrate tot e finalizzati'!V122</f>
        <v>0</v>
      </c>
    </row>
    <row r="123" spans="1:14" s="2" customFormat="1" ht="12.75">
      <c r="A123" s="76"/>
      <c r="B123" s="53"/>
      <c r="C123" s="147"/>
      <c r="D123" s="53" t="s">
        <v>80</v>
      </c>
      <c r="E123" s="77"/>
      <c r="G123" s="55">
        <f>+'Entrate tot e finalizzati'!G123-'Entrate tot e finalizzati'!H123</f>
        <v>0</v>
      </c>
      <c r="H123" s="55">
        <f>+'Entrate tot e finalizzati'!I123-'Entrate tot e finalizzati'!J123</f>
        <v>0</v>
      </c>
      <c r="I123" s="55">
        <f>+'Entrate tot e finalizzati'!K123-'Entrate tot e finalizzati'!L123</f>
        <v>0</v>
      </c>
      <c r="J123" s="55">
        <f>+'Entrate tot e finalizzati'!M123-'Entrate tot e finalizzati'!N123</f>
        <v>0</v>
      </c>
      <c r="K123" s="55">
        <f>+'Entrate tot e finalizzati'!O123-'Entrate tot e finalizzati'!P123</f>
        <v>0</v>
      </c>
      <c r="L123" s="55">
        <f>+'Entrate tot e finalizzati'!Q123-'Entrate tot e finalizzati'!R123</f>
        <v>0</v>
      </c>
      <c r="M123" s="55">
        <f>+'Entrate tot e finalizzati'!S123-'Entrate tot e finalizzati'!T123</f>
        <v>0</v>
      </c>
      <c r="N123" s="55">
        <f>+'Entrate tot e finalizzati'!U123-'Entrate tot e finalizzati'!V123</f>
        <v>0</v>
      </c>
    </row>
    <row r="124" spans="1:14" s="2" customFormat="1" ht="12.75">
      <c r="A124" s="76"/>
      <c r="B124" s="53"/>
      <c r="C124" s="147"/>
      <c r="D124" s="53" t="s">
        <v>63</v>
      </c>
      <c r="E124" s="77"/>
      <c r="G124" s="55">
        <f>+'Entrate tot e finalizzati'!G124-'Entrate tot e finalizzati'!H124</f>
        <v>0</v>
      </c>
      <c r="H124" s="55">
        <f>+'Entrate tot e finalizzati'!I124-'Entrate tot e finalizzati'!J124</f>
        <v>0</v>
      </c>
      <c r="I124" s="55">
        <f>+'Entrate tot e finalizzati'!K124-'Entrate tot e finalizzati'!L124</f>
        <v>0</v>
      </c>
      <c r="J124" s="55">
        <f>+'Entrate tot e finalizzati'!M124-'Entrate tot e finalizzati'!N124</f>
        <v>0</v>
      </c>
      <c r="K124" s="55">
        <f>+'Entrate tot e finalizzati'!O124-'Entrate tot e finalizzati'!P124</f>
        <v>0</v>
      </c>
      <c r="L124" s="55">
        <f>+'Entrate tot e finalizzati'!Q124-'Entrate tot e finalizzati'!R124</f>
        <v>0</v>
      </c>
      <c r="M124" s="55">
        <f>+'Entrate tot e finalizzati'!S124-'Entrate tot e finalizzati'!T124</f>
        <v>0</v>
      </c>
      <c r="N124" s="55">
        <f>+'Entrate tot e finalizzati'!U124-'Entrate tot e finalizzati'!V124</f>
        <v>0</v>
      </c>
    </row>
    <row r="125" spans="1:14" s="2" customFormat="1" ht="12.75">
      <c r="A125" s="76"/>
      <c r="B125" s="82" t="s">
        <v>131</v>
      </c>
      <c r="C125" s="82"/>
      <c r="D125" s="53"/>
      <c r="E125" s="77"/>
      <c r="G125" s="93">
        <f>+'Entrate tot e finalizzati'!G125-'Entrate tot e finalizzati'!H125</f>
        <v>7015</v>
      </c>
      <c r="H125" s="93">
        <f>+'Entrate tot e finalizzati'!I125-'Entrate tot e finalizzati'!J125</f>
        <v>7386</v>
      </c>
      <c r="I125" s="93">
        <f>+'Entrate tot e finalizzati'!K125-'Entrate tot e finalizzati'!L125</f>
        <v>7765</v>
      </c>
      <c r="J125" s="93">
        <f>+'Entrate tot e finalizzati'!M125-'Entrate tot e finalizzati'!N125</f>
        <v>8212</v>
      </c>
      <c r="K125" s="93">
        <f>+'Entrate tot e finalizzati'!O125-'Entrate tot e finalizzati'!P125</f>
        <v>8276</v>
      </c>
      <c r="L125" s="93">
        <f>+'Entrate tot e finalizzati'!Q125-'Entrate tot e finalizzati'!R125</f>
        <v>8479</v>
      </c>
      <c r="M125" s="93">
        <f>+'Entrate tot e finalizzati'!S125-'Entrate tot e finalizzati'!T125</f>
        <v>1048</v>
      </c>
      <c r="N125" s="93">
        <f>+'Entrate tot e finalizzati'!U125-'Entrate tot e finalizzati'!V125</f>
        <v>851</v>
      </c>
    </row>
    <row r="126" spans="1:14" s="2" customFormat="1" ht="12.75">
      <c r="A126" s="76"/>
      <c r="B126" s="53"/>
      <c r="C126" s="53"/>
      <c r="D126" s="8" t="s">
        <v>75</v>
      </c>
      <c r="E126" s="77"/>
      <c r="G126" s="37">
        <f>+'Entrate tot e finalizzati'!G126-'Entrate tot e finalizzati'!H126</f>
        <v>2713</v>
      </c>
      <c r="H126" s="37">
        <f>+'Entrate tot e finalizzati'!I126-'Entrate tot e finalizzati'!J126</f>
        <v>3258</v>
      </c>
      <c r="I126" s="37">
        <f>+'Entrate tot e finalizzati'!K126-'Entrate tot e finalizzati'!L126</f>
        <v>3206</v>
      </c>
      <c r="J126" s="37">
        <f>+'Entrate tot e finalizzati'!M126-'Entrate tot e finalizzati'!N126</f>
        <v>2763</v>
      </c>
      <c r="K126" s="37">
        <f>+'Entrate tot e finalizzati'!O126-'Entrate tot e finalizzati'!P126</f>
        <v>2868</v>
      </c>
      <c r="L126" s="37">
        <f>+'Entrate tot e finalizzati'!Q126-'Entrate tot e finalizzati'!R126</f>
        <v>3458</v>
      </c>
      <c r="M126" s="37">
        <f>+'Entrate tot e finalizzati'!S126-'Entrate tot e finalizzati'!T126</f>
        <v>0</v>
      </c>
      <c r="N126" s="37">
        <f>+'Entrate tot e finalizzati'!U126-'Entrate tot e finalizzati'!V126</f>
        <v>0</v>
      </c>
    </row>
    <row r="127" spans="1:14" s="2" customFormat="1" ht="12.75">
      <c r="A127" s="76"/>
      <c r="B127" s="53"/>
      <c r="C127" s="53"/>
      <c r="D127" s="8" t="s">
        <v>76</v>
      </c>
      <c r="E127" s="77"/>
      <c r="G127" s="37">
        <f>+'Entrate tot e finalizzati'!G127-'Entrate tot e finalizzati'!H127</f>
        <v>2295</v>
      </c>
      <c r="H127" s="37">
        <f>+'Entrate tot e finalizzati'!I127-'Entrate tot e finalizzati'!J127</f>
        <v>1644</v>
      </c>
      <c r="I127" s="37">
        <f>+'Entrate tot e finalizzati'!K127-'Entrate tot e finalizzati'!L127</f>
        <v>1647</v>
      </c>
      <c r="J127" s="37">
        <f>+'Entrate tot e finalizzati'!M127-'Entrate tot e finalizzati'!N127</f>
        <v>1455</v>
      </c>
      <c r="K127" s="37">
        <f>+'Entrate tot e finalizzati'!O127-'Entrate tot e finalizzati'!P127</f>
        <v>1241</v>
      </c>
      <c r="L127" s="37">
        <f>+'Entrate tot e finalizzati'!Q127-'Entrate tot e finalizzati'!R127</f>
        <v>974</v>
      </c>
      <c r="M127" s="37">
        <f>+'Entrate tot e finalizzati'!S127-'Entrate tot e finalizzati'!T127</f>
        <v>0</v>
      </c>
      <c r="N127" s="37">
        <f>+'Entrate tot e finalizzati'!U127-'Entrate tot e finalizzati'!V127</f>
        <v>0</v>
      </c>
    </row>
    <row r="128" spans="1:14" s="2" customFormat="1" ht="12.75">
      <c r="A128" s="76"/>
      <c r="B128" s="53"/>
      <c r="C128" s="53"/>
      <c r="D128" s="8" t="s">
        <v>77</v>
      </c>
      <c r="E128" s="77"/>
      <c r="G128" s="37">
        <f>+'Entrate tot e finalizzati'!G128-'Entrate tot e finalizzati'!H128</f>
        <v>13</v>
      </c>
      <c r="H128" s="37">
        <f>+'Entrate tot e finalizzati'!I128-'Entrate tot e finalizzati'!J128</f>
        <v>573</v>
      </c>
      <c r="I128" s="37">
        <f>+'Entrate tot e finalizzati'!K128-'Entrate tot e finalizzati'!L128</f>
        <v>573</v>
      </c>
      <c r="J128" s="37">
        <f>+'Entrate tot e finalizzati'!M128-'Entrate tot e finalizzati'!N128</f>
        <v>688</v>
      </c>
      <c r="K128" s="37">
        <f>+'Entrate tot e finalizzati'!O128-'Entrate tot e finalizzati'!P128</f>
        <v>989</v>
      </c>
      <c r="L128" s="37">
        <f>+'Entrate tot e finalizzati'!Q128-'Entrate tot e finalizzati'!R128</f>
        <v>1104</v>
      </c>
      <c r="M128" s="37">
        <f>+'Entrate tot e finalizzati'!S128-'Entrate tot e finalizzati'!T128</f>
        <v>1027</v>
      </c>
      <c r="N128" s="37">
        <f>+'Entrate tot e finalizzati'!U128-'Entrate tot e finalizzati'!V128</f>
        <v>822</v>
      </c>
    </row>
    <row r="129" spans="1:14" s="2" customFormat="1" ht="12.75">
      <c r="A129" s="76"/>
      <c r="B129" s="53"/>
      <c r="C129" s="53"/>
      <c r="D129" s="52" t="s">
        <v>78</v>
      </c>
      <c r="E129" s="77"/>
      <c r="G129" s="54">
        <f>+'Entrate tot e finalizzati'!G129-'Entrate tot e finalizzati'!H129</f>
        <v>1994</v>
      </c>
      <c r="H129" s="54">
        <f>+'Entrate tot e finalizzati'!I129-'Entrate tot e finalizzati'!J129</f>
        <v>1911</v>
      </c>
      <c r="I129" s="54">
        <f>+'Entrate tot e finalizzati'!K129-'Entrate tot e finalizzati'!L129</f>
        <v>2339</v>
      </c>
      <c r="J129" s="54">
        <f>+'Entrate tot e finalizzati'!M129-'Entrate tot e finalizzati'!N129</f>
        <v>3306</v>
      </c>
      <c r="K129" s="54">
        <f>+'Entrate tot e finalizzati'!O129-'Entrate tot e finalizzati'!P129</f>
        <v>3149</v>
      </c>
      <c r="L129" s="54">
        <f>+'Entrate tot e finalizzati'!Q129-'Entrate tot e finalizzati'!R129</f>
        <v>2942</v>
      </c>
      <c r="M129" s="54">
        <f>+'Entrate tot e finalizzati'!S129-'Entrate tot e finalizzati'!T129</f>
        <v>0</v>
      </c>
      <c r="N129" s="54">
        <f>+'Entrate tot e finalizzati'!U129-'Entrate tot e finalizzati'!V129</f>
        <v>0</v>
      </c>
    </row>
    <row r="130" spans="1:14" s="2" customFormat="1" ht="12.75">
      <c r="A130" s="76"/>
      <c r="B130" s="53"/>
      <c r="C130" s="53"/>
      <c r="D130" s="53" t="s">
        <v>79</v>
      </c>
      <c r="E130" s="77"/>
      <c r="G130" s="54">
        <f>+'Entrate tot e finalizzati'!G130-'Entrate tot e finalizzati'!H130</f>
        <v>0</v>
      </c>
      <c r="H130" s="54">
        <f>+'Entrate tot e finalizzati'!I130-'Entrate tot e finalizzati'!J130</f>
        <v>0</v>
      </c>
      <c r="I130" s="54">
        <f>+'Entrate tot e finalizzati'!K130-'Entrate tot e finalizzati'!L130</f>
        <v>0</v>
      </c>
      <c r="J130" s="54">
        <f>+'Entrate tot e finalizzati'!M130-'Entrate tot e finalizzati'!N130</f>
        <v>0</v>
      </c>
      <c r="K130" s="54">
        <f>+'Entrate tot e finalizzati'!O130-'Entrate tot e finalizzati'!P130</f>
        <v>29</v>
      </c>
      <c r="L130" s="54">
        <f>+'Entrate tot e finalizzati'!Q130-'Entrate tot e finalizzati'!R130</f>
        <v>1</v>
      </c>
      <c r="M130" s="54">
        <f>+'Entrate tot e finalizzati'!S130-'Entrate tot e finalizzati'!T130</f>
        <v>0</v>
      </c>
      <c r="N130" s="54">
        <f>+'Entrate tot e finalizzati'!U130-'Entrate tot e finalizzati'!V130</f>
        <v>0</v>
      </c>
    </row>
    <row r="131" spans="1:14" s="2" customFormat="1" ht="12.75">
      <c r="A131" s="76"/>
      <c r="B131" s="53"/>
      <c r="C131" s="53"/>
      <c r="D131" s="53" t="s">
        <v>56</v>
      </c>
      <c r="E131" s="77"/>
      <c r="G131" s="54">
        <f>+'Entrate tot e finalizzati'!G131-'Entrate tot e finalizzati'!H131</f>
        <v>0</v>
      </c>
      <c r="H131" s="54">
        <f>+'Entrate tot e finalizzati'!I131-'Entrate tot e finalizzati'!J131</f>
        <v>0</v>
      </c>
      <c r="I131" s="54">
        <f>+'Entrate tot e finalizzati'!K131-'Entrate tot e finalizzati'!L131</f>
        <v>0</v>
      </c>
      <c r="J131" s="54">
        <f>+'Entrate tot e finalizzati'!M131-'Entrate tot e finalizzati'!N131</f>
        <v>0</v>
      </c>
      <c r="K131" s="54">
        <f>+'Entrate tot e finalizzati'!O131-'Entrate tot e finalizzati'!P131</f>
        <v>0</v>
      </c>
      <c r="L131" s="54">
        <f>+'Entrate tot e finalizzati'!Q131-'Entrate tot e finalizzati'!R131</f>
        <v>0</v>
      </c>
      <c r="M131" s="54">
        <f>+'Entrate tot e finalizzati'!S131-'Entrate tot e finalizzati'!T131</f>
        <v>0</v>
      </c>
      <c r="N131" s="54">
        <f>+'Entrate tot e finalizzati'!U131-'Entrate tot e finalizzati'!V131</f>
        <v>0</v>
      </c>
    </row>
    <row r="132" spans="1:14" s="2" customFormat="1" ht="12.75">
      <c r="A132" s="76"/>
      <c r="B132" s="53"/>
      <c r="C132" s="53"/>
      <c r="D132" s="53" t="s">
        <v>80</v>
      </c>
      <c r="E132" s="77"/>
      <c r="G132" s="54">
        <f>+'Entrate tot e finalizzati'!G132-'Entrate tot e finalizzati'!H132</f>
        <v>0</v>
      </c>
      <c r="H132" s="54">
        <f>+'Entrate tot e finalizzati'!I132-'Entrate tot e finalizzati'!J132</f>
        <v>0</v>
      </c>
      <c r="I132" s="54">
        <f>+'Entrate tot e finalizzati'!K132-'Entrate tot e finalizzati'!L132</f>
        <v>0</v>
      </c>
      <c r="J132" s="54">
        <f>+'Entrate tot e finalizzati'!M132-'Entrate tot e finalizzati'!N132</f>
        <v>0</v>
      </c>
      <c r="K132" s="54">
        <f>+'Entrate tot e finalizzati'!O132-'Entrate tot e finalizzati'!P132</f>
        <v>0</v>
      </c>
      <c r="L132" s="54">
        <f>+'Entrate tot e finalizzati'!Q132-'Entrate tot e finalizzati'!R132</f>
        <v>0</v>
      </c>
      <c r="M132" s="54">
        <f>+'Entrate tot e finalizzati'!S132-'Entrate tot e finalizzati'!T132</f>
        <v>21</v>
      </c>
      <c r="N132" s="54">
        <f>+'Entrate tot e finalizzati'!U132-'Entrate tot e finalizzati'!V132</f>
        <v>0</v>
      </c>
    </row>
    <row r="133" spans="1:14" s="2" customFormat="1" ht="12.75">
      <c r="A133" s="76"/>
      <c r="B133" s="53"/>
      <c r="C133" s="53"/>
      <c r="D133" s="53" t="s">
        <v>33</v>
      </c>
      <c r="E133" s="77"/>
      <c r="G133" s="54">
        <f>+'Entrate tot e finalizzati'!G133-'Entrate tot e finalizzati'!H133</f>
        <v>0</v>
      </c>
      <c r="H133" s="54">
        <f>+'Entrate tot e finalizzati'!I133-'Entrate tot e finalizzati'!J133</f>
        <v>0</v>
      </c>
      <c r="I133" s="54">
        <f>+'Entrate tot e finalizzati'!K133-'Entrate tot e finalizzati'!L133</f>
        <v>0</v>
      </c>
      <c r="J133" s="54">
        <f>+'Entrate tot e finalizzati'!M133-'Entrate tot e finalizzati'!N133</f>
        <v>0</v>
      </c>
      <c r="K133" s="54">
        <f>+'Entrate tot e finalizzati'!O133-'Entrate tot e finalizzati'!P133</f>
        <v>0</v>
      </c>
      <c r="L133" s="54">
        <f>+'Entrate tot e finalizzati'!Q133-'Entrate tot e finalizzati'!R133</f>
        <v>0</v>
      </c>
      <c r="M133" s="54">
        <f>+'Entrate tot e finalizzati'!S133-'Entrate tot e finalizzati'!T133</f>
        <v>0</v>
      </c>
      <c r="N133" s="54">
        <f>+'Entrate tot e finalizzati'!U133-'Entrate tot e finalizzati'!V133</f>
        <v>0</v>
      </c>
    </row>
    <row r="134" spans="1:14" s="2" customFormat="1" ht="12.75">
      <c r="A134" s="76"/>
      <c r="B134" s="53"/>
      <c r="C134" s="53"/>
      <c r="D134" s="53" t="s">
        <v>82</v>
      </c>
      <c r="E134" s="77"/>
      <c r="G134" s="54">
        <f>+'Entrate tot e finalizzati'!G134-'Entrate tot e finalizzati'!H134</f>
        <v>0</v>
      </c>
      <c r="H134" s="54">
        <f>+'Entrate tot e finalizzati'!I134-'Entrate tot e finalizzati'!J134</f>
        <v>0</v>
      </c>
      <c r="I134" s="54">
        <f>+'Entrate tot e finalizzati'!K134-'Entrate tot e finalizzati'!L134</f>
        <v>0</v>
      </c>
      <c r="J134" s="54">
        <f>+'Entrate tot e finalizzati'!M134-'Entrate tot e finalizzati'!N134</f>
        <v>0</v>
      </c>
      <c r="K134" s="54">
        <f>+'Entrate tot e finalizzati'!O134-'Entrate tot e finalizzati'!P134</f>
        <v>0</v>
      </c>
      <c r="L134" s="54">
        <f>+'Entrate tot e finalizzati'!Q134-'Entrate tot e finalizzati'!R134</f>
        <v>0</v>
      </c>
      <c r="M134" s="54">
        <f>+'Entrate tot e finalizzati'!S134-'Entrate tot e finalizzati'!T134</f>
        <v>0</v>
      </c>
      <c r="N134" s="54">
        <f>+'Entrate tot e finalizzati'!U134-'Entrate tot e finalizzati'!V134</f>
        <v>29</v>
      </c>
    </row>
    <row r="135" spans="1:14" s="2" customFormat="1" ht="12.75">
      <c r="A135" s="87"/>
      <c r="B135" s="88"/>
      <c r="C135" s="88"/>
      <c r="D135" s="140" t="s">
        <v>24</v>
      </c>
      <c r="E135" s="89"/>
      <c r="F135" s="91"/>
      <c r="G135" s="36">
        <f>+'Entrate tot e finalizzati'!G135-'Entrate tot e finalizzati'!H135</f>
        <v>0</v>
      </c>
      <c r="H135" s="36">
        <f>+'Entrate tot e finalizzati'!I135-'Entrate tot e finalizzati'!J135</f>
        <v>0</v>
      </c>
      <c r="I135" s="36">
        <f>+'Entrate tot e finalizzati'!K135-'Entrate tot e finalizzati'!L135</f>
        <v>0</v>
      </c>
      <c r="J135" s="36">
        <f>+'Entrate tot e finalizzati'!M135-'Entrate tot e finalizzati'!N135</f>
        <v>0</v>
      </c>
      <c r="K135" s="36">
        <f>+'Entrate tot e finalizzati'!O135-'Entrate tot e finalizzati'!P135</f>
        <v>0</v>
      </c>
      <c r="L135" s="36">
        <f>+'Entrate tot e finalizzati'!Q135-'Entrate tot e finalizzati'!R135</f>
        <v>0</v>
      </c>
      <c r="M135" s="36">
        <f>+'Entrate tot e finalizzati'!S135-'Entrate tot e finalizzati'!T135</f>
        <v>0</v>
      </c>
      <c r="N135" s="36">
        <f>+'Entrate tot e finalizzati'!U135-'Entrate tot e finalizzati'!V135</f>
        <v>0</v>
      </c>
    </row>
    <row r="136" spans="1:14" s="2" customFormat="1" ht="12.75">
      <c r="A136" s="76"/>
      <c r="B136" s="82" t="s">
        <v>132</v>
      </c>
      <c r="C136" s="82"/>
      <c r="D136" s="53"/>
      <c r="E136" s="77"/>
      <c r="G136" s="93">
        <f>+'Entrate tot e finalizzati'!G136-'Entrate tot e finalizzati'!H136</f>
        <v>2498</v>
      </c>
      <c r="H136" s="93">
        <f>+'Entrate tot e finalizzati'!I136-'Entrate tot e finalizzati'!J136</f>
        <v>2506</v>
      </c>
      <c r="I136" s="93">
        <f>+'Entrate tot e finalizzati'!K136-'Entrate tot e finalizzati'!L136</f>
        <v>2864</v>
      </c>
      <c r="J136" s="93">
        <f>+'Entrate tot e finalizzati'!M136-'Entrate tot e finalizzati'!N136</f>
        <v>2973</v>
      </c>
      <c r="K136" s="93">
        <f>+'Entrate tot e finalizzati'!O136-'Entrate tot e finalizzati'!P136</f>
        <v>5020</v>
      </c>
      <c r="L136" s="93">
        <f>+'Entrate tot e finalizzati'!Q136-'Entrate tot e finalizzati'!R136</f>
        <v>5387</v>
      </c>
      <c r="M136" s="93">
        <f>+'Entrate tot e finalizzati'!S136-'Entrate tot e finalizzati'!T136</f>
        <v>6203</v>
      </c>
      <c r="N136" s="93">
        <f>+'Entrate tot e finalizzati'!U136-'Entrate tot e finalizzati'!V136</f>
        <v>6479</v>
      </c>
    </row>
    <row r="137" spans="1:14" s="2" customFormat="1" ht="12.75">
      <c r="A137" s="76"/>
      <c r="B137" s="53"/>
      <c r="C137" s="53"/>
      <c r="D137" s="8" t="s">
        <v>24</v>
      </c>
      <c r="E137" s="77"/>
      <c r="G137" s="54">
        <f>+'Entrate tot e finalizzati'!G137-'Entrate tot e finalizzati'!H137</f>
        <v>0</v>
      </c>
      <c r="H137" s="54">
        <f>+'Entrate tot e finalizzati'!I137-'Entrate tot e finalizzati'!J137</f>
        <v>0</v>
      </c>
      <c r="I137" s="54">
        <f>+'Entrate tot e finalizzati'!K137-'Entrate tot e finalizzati'!L137</f>
        <v>0</v>
      </c>
      <c r="J137" s="54">
        <f>+'Entrate tot e finalizzati'!M137-'Entrate tot e finalizzati'!N137</f>
        <v>0</v>
      </c>
      <c r="K137" s="54">
        <f>+'Entrate tot e finalizzati'!O137-'Entrate tot e finalizzati'!P137</f>
        <v>0</v>
      </c>
      <c r="L137" s="54">
        <f>+'Entrate tot e finalizzati'!Q137-'Entrate tot e finalizzati'!R137</f>
        <v>0</v>
      </c>
      <c r="M137" s="54">
        <f>+'Entrate tot e finalizzati'!S137-'Entrate tot e finalizzati'!T137</f>
        <v>0</v>
      </c>
      <c r="N137" s="54">
        <f>+'Entrate tot e finalizzati'!U137-'Entrate tot e finalizzati'!V137</f>
        <v>0</v>
      </c>
    </row>
    <row r="138" spans="1:14" s="2" customFormat="1" ht="12.75">
      <c r="A138" s="76"/>
      <c r="B138" s="53"/>
      <c r="C138" s="53"/>
      <c r="D138" s="53" t="s">
        <v>31</v>
      </c>
      <c r="E138" s="77"/>
      <c r="G138" s="54">
        <f>+'Entrate tot e finalizzati'!G138-'Entrate tot e finalizzati'!H138</f>
        <v>878</v>
      </c>
      <c r="H138" s="54">
        <f>+'Entrate tot e finalizzati'!I138-'Entrate tot e finalizzati'!J138</f>
        <v>645</v>
      </c>
      <c r="I138" s="54">
        <f>+'Entrate tot e finalizzati'!K138-'Entrate tot e finalizzati'!L138</f>
        <v>608</v>
      </c>
      <c r="J138" s="54">
        <f>+'Entrate tot e finalizzati'!M138-'Entrate tot e finalizzati'!N138</f>
        <v>507</v>
      </c>
      <c r="K138" s="54">
        <f>+'Entrate tot e finalizzati'!O138-'Entrate tot e finalizzati'!P138</f>
        <v>2083</v>
      </c>
      <c r="L138" s="54">
        <f>+'Entrate tot e finalizzati'!Q138-'Entrate tot e finalizzati'!R138</f>
        <v>2066</v>
      </c>
      <c r="M138" s="54">
        <f>+'Entrate tot e finalizzati'!S138-'Entrate tot e finalizzati'!T138</f>
        <v>2212</v>
      </c>
      <c r="N138" s="54">
        <f>+'Entrate tot e finalizzati'!U138-'Entrate tot e finalizzati'!V138</f>
        <v>2521</v>
      </c>
    </row>
    <row r="139" spans="1:14" s="2" customFormat="1" ht="12.75">
      <c r="A139" s="76"/>
      <c r="B139" s="53"/>
      <c r="C139" s="53"/>
      <c r="D139" s="53" t="s">
        <v>80</v>
      </c>
      <c r="E139" s="77"/>
      <c r="G139" s="54">
        <f>+'Entrate tot e finalizzati'!G139-'Entrate tot e finalizzati'!H139</f>
        <v>0</v>
      </c>
      <c r="H139" s="54">
        <f>+'Entrate tot e finalizzati'!I139-'Entrate tot e finalizzati'!J139</f>
        <v>0</v>
      </c>
      <c r="I139" s="54">
        <f>+'Entrate tot e finalizzati'!K139-'Entrate tot e finalizzati'!L139</f>
        <v>0</v>
      </c>
      <c r="J139" s="54">
        <f>+'Entrate tot e finalizzati'!M139-'Entrate tot e finalizzati'!N139</f>
        <v>0</v>
      </c>
      <c r="K139" s="54">
        <f>+'Entrate tot e finalizzati'!O139-'Entrate tot e finalizzati'!P139</f>
        <v>0</v>
      </c>
      <c r="L139" s="54">
        <f>+'Entrate tot e finalizzati'!Q139-'Entrate tot e finalizzati'!R139</f>
        <v>0</v>
      </c>
      <c r="M139" s="54">
        <f>+'Entrate tot e finalizzati'!S139-'Entrate tot e finalizzati'!T139</f>
        <v>0</v>
      </c>
      <c r="N139" s="54">
        <f>+'Entrate tot e finalizzati'!U139-'Entrate tot e finalizzati'!V139</f>
        <v>0</v>
      </c>
    </row>
    <row r="140" spans="1:14" s="2" customFormat="1" ht="12.75">
      <c r="A140" s="76"/>
      <c r="B140" s="53"/>
      <c r="C140" s="53"/>
      <c r="D140" s="53" t="s">
        <v>63</v>
      </c>
      <c r="E140" s="77"/>
      <c r="G140" s="54">
        <f>+'Entrate tot e finalizzati'!G140-'Entrate tot e finalizzati'!H140</f>
        <v>0</v>
      </c>
      <c r="H140" s="54">
        <f>+'Entrate tot e finalizzati'!I140-'Entrate tot e finalizzati'!J140</f>
        <v>0</v>
      </c>
      <c r="I140" s="54">
        <f>+'Entrate tot e finalizzati'!K140-'Entrate tot e finalizzati'!L140</f>
        <v>0</v>
      </c>
      <c r="J140" s="54">
        <f>+'Entrate tot e finalizzati'!M140-'Entrate tot e finalizzati'!N140</f>
        <v>0</v>
      </c>
      <c r="K140" s="54">
        <f>+'Entrate tot e finalizzati'!O140-'Entrate tot e finalizzati'!P140</f>
        <v>0</v>
      </c>
      <c r="L140" s="54">
        <f>+'Entrate tot e finalizzati'!Q140-'Entrate tot e finalizzati'!R140</f>
        <v>0</v>
      </c>
      <c r="M140" s="54">
        <f>+'Entrate tot e finalizzati'!S140-'Entrate tot e finalizzati'!T140</f>
        <v>0</v>
      </c>
      <c r="N140" s="54">
        <f>+'Entrate tot e finalizzati'!U140-'Entrate tot e finalizzati'!V140</f>
        <v>0</v>
      </c>
    </row>
    <row r="141" spans="1:14" s="2" customFormat="1" ht="12.75">
      <c r="A141" s="76"/>
      <c r="B141" s="53"/>
      <c r="C141" s="53"/>
      <c r="D141" s="53" t="s">
        <v>33</v>
      </c>
      <c r="E141" s="77"/>
      <c r="G141" s="54">
        <f>+'Entrate tot e finalizzati'!G141-'Entrate tot e finalizzati'!H141</f>
        <v>0</v>
      </c>
      <c r="H141" s="54">
        <f>+'Entrate tot e finalizzati'!I141-'Entrate tot e finalizzati'!J141</f>
        <v>0</v>
      </c>
      <c r="I141" s="54">
        <f>+'Entrate tot e finalizzati'!K141-'Entrate tot e finalizzati'!L141</f>
        <v>0</v>
      </c>
      <c r="J141" s="54">
        <f>+'Entrate tot e finalizzati'!M141-'Entrate tot e finalizzati'!N141</f>
        <v>0</v>
      </c>
      <c r="K141" s="54">
        <f>+'Entrate tot e finalizzati'!O141-'Entrate tot e finalizzati'!P141</f>
        <v>0</v>
      </c>
      <c r="L141" s="54">
        <f>+'Entrate tot e finalizzati'!Q141-'Entrate tot e finalizzati'!R141</f>
        <v>0</v>
      </c>
      <c r="M141" s="54">
        <f>+'Entrate tot e finalizzati'!S141-'Entrate tot e finalizzati'!T141</f>
        <v>0</v>
      </c>
      <c r="N141" s="54">
        <f>+'Entrate tot e finalizzati'!U141-'Entrate tot e finalizzati'!V141</f>
        <v>0</v>
      </c>
    </row>
    <row r="142" spans="1:14" s="2" customFormat="1" ht="12.75">
      <c r="A142" s="76"/>
      <c r="B142" s="53"/>
      <c r="C142" s="53"/>
      <c r="D142" s="52" t="s">
        <v>147</v>
      </c>
      <c r="E142" s="77"/>
      <c r="G142" s="54">
        <f>+'Entrate tot e finalizzati'!G142-'Entrate tot e finalizzati'!H142</f>
        <v>1026</v>
      </c>
      <c r="H142" s="54">
        <f>+'Entrate tot e finalizzati'!I142-'Entrate tot e finalizzati'!J142</f>
        <v>1241</v>
      </c>
      <c r="I142" s="54">
        <f>+'Entrate tot e finalizzati'!K142-'Entrate tot e finalizzati'!L142</f>
        <v>1437</v>
      </c>
      <c r="J142" s="54">
        <f>+'Entrate tot e finalizzati'!M142-'Entrate tot e finalizzati'!N142</f>
        <v>1862</v>
      </c>
      <c r="K142" s="54">
        <f>+'Entrate tot e finalizzati'!O142-'Entrate tot e finalizzati'!P142</f>
        <v>1773</v>
      </c>
      <c r="L142" s="54">
        <f>+'Entrate tot e finalizzati'!Q142-'Entrate tot e finalizzati'!R142</f>
        <v>2154</v>
      </c>
      <c r="M142" s="54">
        <f>+'Entrate tot e finalizzati'!S142-'Entrate tot e finalizzati'!T142</f>
        <v>2327</v>
      </c>
      <c r="N142" s="54">
        <f>+'Entrate tot e finalizzati'!U142-'Entrate tot e finalizzati'!V142</f>
        <v>2302</v>
      </c>
    </row>
    <row r="143" spans="1:14" s="2" customFormat="1" ht="12.75">
      <c r="A143" s="76"/>
      <c r="B143" s="53"/>
      <c r="C143" s="53"/>
      <c r="D143" s="52" t="s">
        <v>117</v>
      </c>
      <c r="E143" s="77"/>
      <c r="G143" s="54">
        <f>+'Entrate tot e finalizzati'!G143-'Entrate tot e finalizzati'!H143</f>
        <v>0</v>
      </c>
      <c r="H143" s="54">
        <f>+'Entrate tot e finalizzati'!I143-'Entrate tot e finalizzati'!J143</f>
        <v>0</v>
      </c>
      <c r="I143" s="54">
        <f>+'Entrate tot e finalizzati'!K143-'Entrate tot e finalizzati'!L143</f>
        <v>0</v>
      </c>
      <c r="J143" s="54">
        <f>+'Entrate tot e finalizzati'!M143-'Entrate tot e finalizzati'!N143</f>
        <v>0</v>
      </c>
      <c r="K143" s="54">
        <f>+'Entrate tot e finalizzati'!O143-'Entrate tot e finalizzati'!P143</f>
        <v>0</v>
      </c>
      <c r="L143" s="54">
        <f>+'Entrate tot e finalizzati'!Q143-'Entrate tot e finalizzati'!R143</f>
        <v>0</v>
      </c>
      <c r="M143" s="54">
        <f>+'Entrate tot e finalizzati'!S143-'Entrate tot e finalizzati'!T143</f>
        <v>380</v>
      </c>
      <c r="N143" s="54">
        <f>+'Entrate tot e finalizzati'!U143-'Entrate tot e finalizzati'!V143</f>
        <v>361</v>
      </c>
    </row>
    <row r="144" spans="1:14" s="2" customFormat="1" ht="12.75">
      <c r="A144" s="76"/>
      <c r="B144" s="53"/>
      <c r="C144" s="53"/>
      <c r="D144" s="53" t="s">
        <v>56</v>
      </c>
      <c r="E144" s="77"/>
      <c r="G144" s="54">
        <f>+'Entrate tot e finalizzati'!G144-'Entrate tot e finalizzati'!H144</f>
        <v>0</v>
      </c>
      <c r="H144" s="54">
        <f>+'Entrate tot e finalizzati'!I144-'Entrate tot e finalizzati'!J144</f>
        <v>0</v>
      </c>
      <c r="I144" s="54">
        <f>+'Entrate tot e finalizzati'!K144-'Entrate tot e finalizzati'!L144</f>
        <v>0</v>
      </c>
      <c r="J144" s="54">
        <f>+'Entrate tot e finalizzati'!M144-'Entrate tot e finalizzati'!N144</f>
        <v>0</v>
      </c>
      <c r="K144" s="54">
        <f>+'Entrate tot e finalizzati'!O144-'Entrate tot e finalizzati'!P144</f>
        <v>0</v>
      </c>
      <c r="L144" s="54">
        <f>+'Entrate tot e finalizzati'!Q144-'Entrate tot e finalizzati'!R144</f>
        <v>0</v>
      </c>
      <c r="M144" s="54">
        <f>+'Entrate tot e finalizzati'!S144-'Entrate tot e finalizzati'!T144</f>
        <v>0</v>
      </c>
      <c r="N144" s="54">
        <f>+'Entrate tot e finalizzati'!U144-'Entrate tot e finalizzati'!V144</f>
        <v>0</v>
      </c>
    </row>
    <row r="145" spans="1:14" s="2" customFormat="1" ht="12.75">
      <c r="A145" s="76"/>
      <c r="B145" s="53"/>
      <c r="C145" s="53"/>
      <c r="D145" s="53" t="s">
        <v>23</v>
      </c>
      <c r="E145" s="77"/>
      <c r="G145" s="54">
        <f>+'Entrate tot e finalizzati'!G145-'Entrate tot e finalizzati'!H145</f>
        <v>387</v>
      </c>
      <c r="H145" s="54">
        <f>+'Entrate tot e finalizzati'!I145-'Entrate tot e finalizzati'!J145</f>
        <v>516</v>
      </c>
      <c r="I145" s="54">
        <f>+'Entrate tot e finalizzati'!K145-'Entrate tot e finalizzati'!L145</f>
        <v>638</v>
      </c>
      <c r="J145" s="54">
        <f>+'Entrate tot e finalizzati'!M145-'Entrate tot e finalizzati'!N145</f>
        <v>516</v>
      </c>
      <c r="K145" s="54">
        <f>+'Entrate tot e finalizzati'!O145-'Entrate tot e finalizzati'!P145</f>
        <v>697</v>
      </c>
      <c r="L145" s="54">
        <f>+'Entrate tot e finalizzati'!Q145-'Entrate tot e finalizzati'!R145</f>
        <v>697</v>
      </c>
      <c r="M145" s="54">
        <f>+'Entrate tot e finalizzati'!S145-'Entrate tot e finalizzati'!T145</f>
        <v>490</v>
      </c>
      <c r="N145" s="54">
        <f>+'Entrate tot e finalizzati'!U145-'Entrate tot e finalizzati'!V145</f>
        <v>550</v>
      </c>
    </row>
    <row r="146" spans="1:14" s="2" customFormat="1" ht="12.75">
      <c r="A146" s="76"/>
      <c r="B146" s="53"/>
      <c r="C146" s="53"/>
      <c r="D146" s="52" t="s">
        <v>25</v>
      </c>
      <c r="E146" s="77"/>
      <c r="G146" s="54">
        <f>+'Entrate tot e finalizzati'!G146-'Entrate tot e finalizzati'!H146</f>
        <v>0</v>
      </c>
      <c r="H146" s="54">
        <f>+'Entrate tot e finalizzati'!I146-'Entrate tot e finalizzati'!J146</f>
        <v>0</v>
      </c>
      <c r="I146" s="54">
        <f>+'Entrate tot e finalizzati'!K146-'Entrate tot e finalizzati'!L146</f>
        <v>0</v>
      </c>
      <c r="J146" s="54">
        <f>+'Entrate tot e finalizzati'!M146-'Entrate tot e finalizzati'!N146</f>
        <v>0</v>
      </c>
      <c r="K146" s="54">
        <f>+'Entrate tot e finalizzati'!O146-'Entrate tot e finalizzati'!P146</f>
        <v>0</v>
      </c>
      <c r="L146" s="54">
        <f>+'Entrate tot e finalizzati'!Q146-'Entrate tot e finalizzati'!R146</f>
        <v>0</v>
      </c>
      <c r="M146" s="54">
        <f>+'Entrate tot e finalizzati'!S146-'Entrate tot e finalizzati'!T146</f>
        <v>0</v>
      </c>
      <c r="N146" s="54">
        <f>+'Entrate tot e finalizzati'!U146-'Entrate tot e finalizzati'!V146</f>
        <v>0</v>
      </c>
    </row>
    <row r="147" spans="1:14" s="2" customFormat="1" ht="12.75">
      <c r="A147" s="76"/>
      <c r="B147" s="53"/>
      <c r="C147" s="53"/>
      <c r="D147" s="14" t="s">
        <v>81</v>
      </c>
      <c r="E147" s="77"/>
      <c r="G147" s="54">
        <f>+'Entrate tot e finalizzati'!G147-'Entrate tot e finalizzati'!H147</f>
        <v>207</v>
      </c>
      <c r="H147" s="54">
        <f>+'Entrate tot e finalizzati'!I147-'Entrate tot e finalizzati'!J147</f>
        <v>104</v>
      </c>
      <c r="I147" s="54">
        <f>+'Entrate tot e finalizzati'!K147-'Entrate tot e finalizzati'!L147</f>
        <v>181</v>
      </c>
      <c r="J147" s="54">
        <f>+'Entrate tot e finalizzati'!M147-'Entrate tot e finalizzati'!N147</f>
        <v>88</v>
      </c>
      <c r="K147" s="54">
        <f>+'Entrate tot e finalizzati'!O147-'Entrate tot e finalizzati'!P147</f>
        <v>467</v>
      </c>
      <c r="L147" s="54">
        <f>+'Entrate tot e finalizzati'!Q147-'Entrate tot e finalizzati'!R147</f>
        <v>470</v>
      </c>
      <c r="M147" s="54">
        <f>+'Entrate tot e finalizzati'!S147-'Entrate tot e finalizzati'!T147</f>
        <v>794</v>
      </c>
      <c r="N147" s="54">
        <f>+'Entrate tot e finalizzati'!U147-'Entrate tot e finalizzati'!V147</f>
        <v>745</v>
      </c>
    </row>
    <row r="148" spans="1:14" s="2" customFormat="1" ht="12.75">
      <c r="A148" s="76"/>
      <c r="B148" s="53"/>
      <c r="C148" s="53"/>
      <c r="D148" s="14" t="s">
        <v>62</v>
      </c>
      <c r="E148" s="77"/>
      <c r="G148" s="54">
        <f>+'Entrate tot e finalizzati'!G148-'Entrate tot e finalizzati'!H148</f>
        <v>0</v>
      </c>
      <c r="H148" s="54">
        <f>+'Entrate tot e finalizzati'!I148-'Entrate tot e finalizzati'!J148</f>
        <v>0</v>
      </c>
      <c r="I148" s="54">
        <f>+'Entrate tot e finalizzati'!K148-'Entrate tot e finalizzati'!L148</f>
        <v>0</v>
      </c>
      <c r="J148" s="54">
        <f>+'Entrate tot e finalizzati'!M148-'Entrate tot e finalizzati'!N148</f>
        <v>0</v>
      </c>
      <c r="K148" s="54">
        <f>+'Entrate tot e finalizzati'!O148-'Entrate tot e finalizzati'!P148</f>
        <v>0</v>
      </c>
      <c r="L148" s="54">
        <f>+'Entrate tot e finalizzati'!Q148-'Entrate tot e finalizzati'!R148</f>
        <v>0</v>
      </c>
      <c r="M148" s="54">
        <f>+'Entrate tot e finalizzati'!S148-'Entrate tot e finalizzati'!T148</f>
        <v>0</v>
      </c>
      <c r="N148" s="54">
        <f>+'Entrate tot e finalizzati'!U148-'Entrate tot e finalizzati'!V148</f>
        <v>0</v>
      </c>
    </row>
    <row r="149" spans="1:14" s="2" customFormat="1" ht="12.75">
      <c r="A149" s="76"/>
      <c r="B149" s="82" t="s">
        <v>15</v>
      </c>
      <c r="C149" s="82"/>
      <c r="D149" s="53"/>
      <c r="E149" s="77"/>
      <c r="G149" s="93">
        <f>+'Entrate tot e finalizzati'!G149-'Entrate tot e finalizzati'!H149</f>
        <v>11867</v>
      </c>
      <c r="H149" s="93">
        <f>+'Entrate tot e finalizzati'!I149-'Entrate tot e finalizzati'!J149</f>
        <v>13650</v>
      </c>
      <c r="I149" s="93">
        <f>+'Entrate tot e finalizzati'!K149-'Entrate tot e finalizzati'!L149</f>
        <v>13510</v>
      </c>
      <c r="J149" s="93">
        <f>+'Entrate tot e finalizzati'!M149-'Entrate tot e finalizzati'!N149</f>
        <v>12940</v>
      </c>
      <c r="K149" s="93">
        <f>+'Entrate tot e finalizzati'!O149-'Entrate tot e finalizzati'!P149</f>
        <v>16476</v>
      </c>
      <c r="L149" s="93">
        <f>+'Entrate tot e finalizzati'!Q149-'Entrate tot e finalizzati'!R149</f>
        <v>16524</v>
      </c>
      <c r="M149" s="93">
        <f>+'Entrate tot e finalizzati'!S149-'Entrate tot e finalizzati'!T149</f>
        <v>17964</v>
      </c>
      <c r="N149" s="93">
        <f>+'Entrate tot e finalizzati'!U149-'Entrate tot e finalizzati'!V149</f>
        <v>20158</v>
      </c>
    </row>
    <row r="150" spans="1:14" s="2" customFormat="1" ht="12.75">
      <c r="A150" s="76"/>
      <c r="B150" s="53"/>
      <c r="C150" s="53"/>
      <c r="D150" s="8" t="s">
        <v>24</v>
      </c>
      <c r="E150" s="77"/>
      <c r="G150" s="100">
        <f>+'Entrate tot e finalizzati'!G150-'Entrate tot e finalizzati'!H150</f>
        <v>0</v>
      </c>
      <c r="H150" s="100">
        <f>+'Entrate tot e finalizzati'!I150-'Entrate tot e finalizzati'!J150</f>
        <v>0</v>
      </c>
      <c r="I150" s="100">
        <f>+'Entrate tot e finalizzati'!K150-'Entrate tot e finalizzati'!L150</f>
        <v>0</v>
      </c>
      <c r="J150" s="100">
        <f>+'Entrate tot e finalizzati'!M150-'Entrate tot e finalizzati'!N150</f>
        <v>0</v>
      </c>
      <c r="K150" s="100">
        <f>+'Entrate tot e finalizzati'!O150-'Entrate tot e finalizzati'!P150</f>
        <v>0</v>
      </c>
      <c r="L150" s="100">
        <f>+'Entrate tot e finalizzati'!Q150-'Entrate tot e finalizzati'!R150</f>
        <v>0</v>
      </c>
      <c r="M150" s="100">
        <f>+'Entrate tot e finalizzati'!S150-'Entrate tot e finalizzati'!T150</f>
        <v>0</v>
      </c>
      <c r="N150" s="100">
        <f>+'Entrate tot e finalizzati'!U150-'Entrate tot e finalizzati'!V150</f>
        <v>0</v>
      </c>
    </row>
    <row r="151" spans="1:14" s="2" customFormat="1" ht="12.75">
      <c r="A151" s="76"/>
      <c r="B151" s="53"/>
      <c r="C151" s="53"/>
      <c r="D151" s="8" t="s">
        <v>83</v>
      </c>
      <c r="E151" s="77"/>
      <c r="G151" s="100">
        <f>+'Entrate tot e finalizzati'!G151-'Entrate tot e finalizzati'!H151</f>
        <v>176</v>
      </c>
      <c r="H151" s="100">
        <f>+'Entrate tot e finalizzati'!I151-'Entrate tot e finalizzati'!J151</f>
        <v>0</v>
      </c>
      <c r="I151" s="100">
        <f>+'Entrate tot e finalizzati'!K151-'Entrate tot e finalizzati'!L151</f>
        <v>0</v>
      </c>
      <c r="J151" s="100">
        <f>+'Entrate tot e finalizzati'!M151-'Entrate tot e finalizzati'!N151</f>
        <v>0</v>
      </c>
      <c r="K151" s="100">
        <f>+'Entrate tot e finalizzati'!O151-'Entrate tot e finalizzati'!P151</f>
        <v>0</v>
      </c>
      <c r="L151" s="100">
        <f>+'Entrate tot e finalizzati'!Q151-'Entrate tot e finalizzati'!R151</f>
        <v>0</v>
      </c>
      <c r="M151" s="100">
        <f>+'Entrate tot e finalizzati'!S151-'Entrate tot e finalizzati'!T151</f>
        <v>0</v>
      </c>
      <c r="N151" s="100">
        <f>+'Entrate tot e finalizzati'!U151-'Entrate tot e finalizzati'!V151</f>
        <v>0</v>
      </c>
    </row>
    <row r="152" spans="1:14" s="2" customFormat="1" ht="12.75">
      <c r="A152" s="76"/>
      <c r="B152" s="53"/>
      <c r="C152" s="53"/>
      <c r="D152" s="52" t="s">
        <v>25</v>
      </c>
      <c r="E152" s="77"/>
      <c r="G152" s="100">
        <f>+'Entrate tot e finalizzati'!G152-'Entrate tot e finalizzati'!H152</f>
        <v>0</v>
      </c>
      <c r="H152" s="100">
        <f>+'Entrate tot e finalizzati'!I152-'Entrate tot e finalizzati'!J152</f>
        <v>0</v>
      </c>
      <c r="I152" s="100">
        <f>+'Entrate tot e finalizzati'!K152-'Entrate tot e finalizzati'!L152</f>
        <v>0</v>
      </c>
      <c r="J152" s="100">
        <f>+'Entrate tot e finalizzati'!M152-'Entrate tot e finalizzati'!N152</f>
        <v>0</v>
      </c>
      <c r="K152" s="100">
        <f>+'Entrate tot e finalizzati'!O152-'Entrate tot e finalizzati'!P152</f>
        <v>0</v>
      </c>
      <c r="L152" s="100">
        <f>+'Entrate tot e finalizzati'!Q152-'Entrate tot e finalizzati'!R152</f>
        <v>0</v>
      </c>
      <c r="M152" s="100">
        <f>+'Entrate tot e finalizzati'!S152-'Entrate tot e finalizzati'!T152</f>
        <v>0</v>
      </c>
      <c r="N152" s="100">
        <f>+'Entrate tot e finalizzati'!U152-'Entrate tot e finalizzati'!V152</f>
        <v>0</v>
      </c>
    </row>
    <row r="153" spans="1:14" s="2" customFormat="1" ht="12.75">
      <c r="A153" s="76"/>
      <c r="B153" s="53"/>
      <c r="C153" s="53"/>
      <c r="D153" s="53" t="s">
        <v>80</v>
      </c>
      <c r="E153" s="77"/>
      <c r="G153" s="100">
        <f>+'Entrate tot e finalizzati'!G153-'Entrate tot e finalizzati'!H153</f>
        <v>0</v>
      </c>
      <c r="H153" s="100">
        <f>+'Entrate tot e finalizzati'!I153-'Entrate tot e finalizzati'!J153</f>
        <v>0</v>
      </c>
      <c r="I153" s="100">
        <f>+'Entrate tot e finalizzati'!K153-'Entrate tot e finalizzati'!L153</f>
        <v>0</v>
      </c>
      <c r="J153" s="100">
        <f>+'Entrate tot e finalizzati'!M153-'Entrate tot e finalizzati'!N153</f>
        <v>0</v>
      </c>
      <c r="K153" s="100">
        <f>+'Entrate tot e finalizzati'!O153-'Entrate tot e finalizzati'!P153</f>
        <v>0</v>
      </c>
      <c r="L153" s="100">
        <f>+'Entrate tot e finalizzati'!Q153-'Entrate tot e finalizzati'!R153</f>
        <v>0</v>
      </c>
      <c r="M153" s="100">
        <f>+'Entrate tot e finalizzati'!S153-'Entrate tot e finalizzati'!T153</f>
        <v>0</v>
      </c>
      <c r="N153" s="100">
        <f>+'Entrate tot e finalizzati'!U153-'Entrate tot e finalizzati'!V153</f>
        <v>0</v>
      </c>
    </row>
    <row r="154" spans="1:14" s="2" customFormat="1" ht="12.75">
      <c r="A154" s="76"/>
      <c r="B154" s="53"/>
      <c r="C154" s="53"/>
      <c r="D154" s="52" t="s">
        <v>30</v>
      </c>
      <c r="E154" s="77"/>
      <c r="G154" s="114">
        <f>+'Entrate tot e finalizzati'!G154-'Entrate tot e finalizzati'!H154</f>
        <v>3099</v>
      </c>
      <c r="H154" s="114">
        <f>+'Entrate tot e finalizzati'!I154-'Entrate tot e finalizzati'!J154</f>
        <v>3852</v>
      </c>
      <c r="I154" s="114">
        <f>+'Entrate tot e finalizzati'!K154-'Entrate tot e finalizzati'!L154</f>
        <v>3682</v>
      </c>
      <c r="J154" s="114">
        <f>+'Entrate tot e finalizzati'!M154-'Entrate tot e finalizzati'!N154</f>
        <v>2987</v>
      </c>
      <c r="K154" s="114">
        <f>+'Entrate tot e finalizzati'!O154-'Entrate tot e finalizzati'!P154</f>
        <v>2849</v>
      </c>
      <c r="L154" s="114">
        <f>+'Entrate tot e finalizzati'!Q154-'Entrate tot e finalizzati'!R154</f>
        <v>2993</v>
      </c>
      <c r="M154" s="114">
        <f>+'Entrate tot e finalizzati'!S154-'Entrate tot e finalizzati'!T154</f>
        <v>2900</v>
      </c>
      <c r="N154" s="114">
        <f>+'Entrate tot e finalizzati'!U154-'Entrate tot e finalizzati'!V154</f>
        <v>3100</v>
      </c>
    </row>
    <row r="155" spans="1:14" s="2" customFormat="1" ht="12.75">
      <c r="A155" s="76"/>
      <c r="B155" s="53"/>
      <c r="C155" s="53"/>
      <c r="D155" s="53" t="s">
        <v>82</v>
      </c>
      <c r="E155" s="77"/>
      <c r="G155" s="100">
        <f>+'Entrate tot e finalizzati'!G155-'Entrate tot e finalizzati'!H155</f>
        <v>168</v>
      </c>
      <c r="H155" s="100">
        <f>+'Entrate tot e finalizzati'!I155-'Entrate tot e finalizzati'!J155</f>
        <v>168</v>
      </c>
      <c r="I155" s="100">
        <f>+'Entrate tot e finalizzati'!K155-'Entrate tot e finalizzati'!L155</f>
        <v>156</v>
      </c>
      <c r="J155" s="100">
        <f>+'Entrate tot e finalizzati'!M155-'Entrate tot e finalizzati'!N155</f>
        <v>168</v>
      </c>
      <c r="K155" s="100">
        <f>+'Entrate tot e finalizzati'!O155-'Entrate tot e finalizzati'!P155</f>
        <v>2276</v>
      </c>
      <c r="L155" s="100">
        <f>+'Entrate tot e finalizzati'!Q155-'Entrate tot e finalizzati'!R155</f>
        <v>2374</v>
      </c>
      <c r="M155" s="100">
        <f>+'Entrate tot e finalizzati'!S155-'Entrate tot e finalizzati'!T155</f>
        <v>3104</v>
      </c>
      <c r="N155" s="100">
        <f>+'Entrate tot e finalizzati'!U155-'Entrate tot e finalizzati'!V155</f>
        <v>5115</v>
      </c>
    </row>
    <row r="156" spans="1:14" s="2" customFormat="1" ht="12.75">
      <c r="A156" s="76"/>
      <c r="B156" s="53"/>
      <c r="C156" s="53"/>
      <c r="D156" s="53" t="s">
        <v>63</v>
      </c>
      <c r="E156" s="77"/>
      <c r="G156" s="100">
        <f>+'Entrate tot e finalizzati'!G156-'Entrate tot e finalizzati'!H156</f>
        <v>0</v>
      </c>
      <c r="H156" s="100">
        <f>+'Entrate tot e finalizzati'!I156-'Entrate tot e finalizzati'!J156</f>
        <v>0</v>
      </c>
      <c r="I156" s="100">
        <f>+'Entrate tot e finalizzati'!K156-'Entrate tot e finalizzati'!L156</f>
        <v>0</v>
      </c>
      <c r="J156" s="100">
        <f>+'Entrate tot e finalizzati'!M156-'Entrate tot e finalizzati'!N156</f>
        <v>0</v>
      </c>
      <c r="K156" s="100">
        <f>+'Entrate tot e finalizzati'!O156-'Entrate tot e finalizzati'!P156</f>
        <v>0</v>
      </c>
      <c r="L156" s="100">
        <f>+'Entrate tot e finalizzati'!Q156-'Entrate tot e finalizzati'!R156</f>
        <v>0</v>
      </c>
      <c r="M156" s="100">
        <f>+'Entrate tot e finalizzati'!S156-'Entrate tot e finalizzati'!T156</f>
        <v>0</v>
      </c>
      <c r="N156" s="100">
        <f>+'Entrate tot e finalizzati'!U156-'Entrate tot e finalizzati'!V156</f>
        <v>0</v>
      </c>
    </row>
    <row r="157" spans="1:14" s="2" customFormat="1" ht="12.75">
      <c r="A157" s="76"/>
      <c r="B157" s="53"/>
      <c r="C157" s="53"/>
      <c r="D157" s="53" t="s">
        <v>31</v>
      </c>
      <c r="E157" s="77"/>
      <c r="G157" s="100">
        <f>+'Entrate tot e finalizzati'!G157-'Entrate tot e finalizzati'!H157</f>
        <v>382</v>
      </c>
      <c r="H157" s="100">
        <f>+'Entrate tot e finalizzati'!I157-'Entrate tot e finalizzati'!J157</f>
        <v>362</v>
      </c>
      <c r="I157" s="100">
        <f>+'Entrate tot e finalizzati'!K157-'Entrate tot e finalizzati'!L157</f>
        <v>0</v>
      </c>
      <c r="J157" s="100">
        <f>+'Entrate tot e finalizzati'!M157-'Entrate tot e finalizzati'!N157</f>
        <v>0</v>
      </c>
      <c r="K157" s="100">
        <f>+'Entrate tot e finalizzati'!O157-'Entrate tot e finalizzati'!P157</f>
        <v>0</v>
      </c>
      <c r="L157" s="100">
        <f>+'Entrate tot e finalizzati'!Q157-'Entrate tot e finalizzati'!R157</f>
        <v>0</v>
      </c>
      <c r="M157" s="100">
        <f>+'Entrate tot e finalizzati'!S157-'Entrate tot e finalizzati'!T157</f>
        <v>0</v>
      </c>
      <c r="N157" s="100">
        <f>+'Entrate tot e finalizzati'!U157-'Entrate tot e finalizzati'!V157</f>
        <v>0</v>
      </c>
    </row>
    <row r="158" spans="1:14" s="2" customFormat="1" ht="12.75">
      <c r="A158" s="76"/>
      <c r="B158" s="53"/>
      <c r="C158" s="53"/>
      <c r="D158" s="52" t="s">
        <v>84</v>
      </c>
      <c r="E158" s="77"/>
      <c r="G158" s="100">
        <f>+'Entrate tot e finalizzati'!G158-'Entrate tot e finalizzati'!H158</f>
        <v>762</v>
      </c>
      <c r="H158" s="100">
        <f>+'Entrate tot e finalizzati'!I158-'Entrate tot e finalizzati'!J158</f>
        <v>830</v>
      </c>
      <c r="I158" s="100">
        <f>+'Entrate tot e finalizzati'!K158-'Entrate tot e finalizzati'!L158</f>
        <v>992</v>
      </c>
      <c r="J158" s="100">
        <f>+'Entrate tot e finalizzati'!M158-'Entrate tot e finalizzati'!N158</f>
        <v>904</v>
      </c>
      <c r="K158" s="100">
        <f>+'Entrate tot e finalizzati'!O158-'Entrate tot e finalizzati'!P158</f>
        <v>864</v>
      </c>
      <c r="L158" s="100">
        <f>+'Entrate tot e finalizzati'!Q158-'Entrate tot e finalizzati'!R158</f>
        <v>897</v>
      </c>
      <c r="M158" s="100">
        <f>+'Entrate tot e finalizzati'!S158-'Entrate tot e finalizzati'!T158</f>
        <v>949</v>
      </c>
      <c r="N158" s="100">
        <f>+'Entrate tot e finalizzati'!U158-'Entrate tot e finalizzati'!V158</f>
        <v>885</v>
      </c>
    </row>
    <row r="159" spans="1:14" s="2" customFormat="1" ht="12.75">
      <c r="A159" s="76"/>
      <c r="B159" s="53"/>
      <c r="C159" s="53"/>
      <c r="D159" s="53" t="s">
        <v>23</v>
      </c>
      <c r="E159" s="77"/>
      <c r="G159" s="100">
        <f>+'Entrate tot e finalizzati'!G159-'Entrate tot e finalizzati'!H159</f>
        <v>0</v>
      </c>
      <c r="H159" s="100">
        <f>+'Entrate tot e finalizzati'!I159-'Entrate tot e finalizzati'!J159</f>
        <v>306</v>
      </c>
      <c r="I159" s="100">
        <f>+'Entrate tot e finalizzati'!K159-'Entrate tot e finalizzati'!L159</f>
        <v>310</v>
      </c>
      <c r="J159" s="100">
        <f>+'Entrate tot e finalizzati'!M159-'Entrate tot e finalizzati'!N159</f>
        <v>0</v>
      </c>
      <c r="K159" s="100">
        <f>+'Entrate tot e finalizzati'!O159-'Entrate tot e finalizzati'!P159</f>
        <v>310</v>
      </c>
      <c r="L159" s="100">
        <f>+'Entrate tot e finalizzati'!Q159-'Entrate tot e finalizzati'!R159</f>
        <v>310</v>
      </c>
      <c r="M159" s="100">
        <f>+'Entrate tot e finalizzati'!S159-'Entrate tot e finalizzati'!T159</f>
        <v>436</v>
      </c>
      <c r="N159" s="100">
        <f>+'Entrate tot e finalizzati'!U159-'Entrate tot e finalizzati'!V159</f>
        <v>444</v>
      </c>
    </row>
    <row r="160" spans="1:14" s="2" customFormat="1" ht="12.75">
      <c r="A160" s="76"/>
      <c r="B160" s="53"/>
      <c r="C160" s="53"/>
      <c r="D160" s="53" t="s">
        <v>33</v>
      </c>
      <c r="E160" s="77"/>
      <c r="G160" s="100">
        <f>+'Entrate tot e finalizzati'!G160-'Entrate tot e finalizzati'!H160</f>
        <v>0</v>
      </c>
      <c r="H160" s="100">
        <f>+'Entrate tot e finalizzati'!I160-'Entrate tot e finalizzati'!J160</f>
        <v>0</v>
      </c>
      <c r="I160" s="100">
        <f>+'Entrate tot e finalizzati'!K160-'Entrate tot e finalizzati'!L160</f>
        <v>0</v>
      </c>
      <c r="J160" s="100">
        <f>+'Entrate tot e finalizzati'!M160-'Entrate tot e finalizzati'!N160</f>
        <v>0</v>
      </c>
      <c r="K160" s="100">
        <f>+'Entrate tot e finalizzati'!O160-'Entrate tot e finalizzati'!P160</f>
        <v>0</v>
      </c>
      <c r="L160" s="100">
        <f>+'Entrate tot e finalizzati'!Q160-'Entrate tot e finalizzati'!R160</f>
        <v>0</v>
      </c>
      <c r="M160" s="100">
        <f>+'Entrate tot e finalizzati'!S160-'Entrate tot e finalizzati'!T160</f>
        <v>0</v>
      </c>
      <c r="N160" s="100">
        <f>+'Entrate tot e finalizzati'!U160-'Entrate tot e finalizzati'!V160</f>
        <v>0</v>
      </c>
    </row>
    <row r="161" spans="1:14" s="2" customFormat="1" ht="12.75">
      <c r="A161" s="76"/>
      <c r="B161" s="53"/>
      <c r="C161" s="53"/>
      <c r="D161" s="53" t="s">
        <v>85</v>
      </c>
      <c r="E161" s="77"/>
      <c r="G161" s="100">
        <f>+'Entrate tot e finalizzati'!G161-'Entrate tot e finalizzati'!H161</f>
        <v>0</v>
      </c>
      <c r="H161" s="100">
        <f>+'Entrate tot e finalizzati'!I161-'Entrate tot e finalizzati'!J161</f>
        <v>0</v>
      </c>
      <c r="I161" s="100">
        <f>+'Entrate tot e finalizzati'!K161-'Entrate tot e finalizzati'!L161</f>
        <v>0</v>
      </c>
      <c r="J161" s="100">
        <f>+'Entrate tot e finalizzati'!M161-'Entrate tot e finalizzati'!N161</f>
        <v>0</v>
      </c>
      <c r="K161" s="100">
        <f>+'Entrate tot e finalizzati'!O161-'Entrate tot e finalizzati'!P161</f>
        <v>0</v>
      </c>
      <c r="L161" s="100">
        <f>+'Entrate tot e finalizzati'!Q161-'Entrate tot e finalizzati'!R161</f>
        <v>0</v>
      </c>
      <c r="M161" s="100">
        <f>+'Entrate tot e finalizzati'!S161-'Entrate tot e finalizzati'!T161</f>
        <v>0</v>
      </c>
      <c r="N161" s="100">
        <f>+'Entrate tot e finalizzati'!U161-'Entrate tot e finalizzati'!V161</f>
        <v>0</v>
      </c>
    </row>
    <row r="162" spans="1:14" s="2" customFormat="1" ht="12.75">
      <c r="A162" s="76"/>
      <c r="B162" s="53"/>
      <c r="C162" s="53"/>
      <c r="D162" s="52" t="s">
        <v>86</v>
      </c>
      <c r="E162" s="77"/>
      <c r="G162" s="100">
        <f>+'Entrate tot e finalizzati'!G162-'Entrate tot e finalizzati'!H162</f>
        <v>7179</v>
      </c>
      <c r="H162" s="100">
        <f>+'Entrate tot e finalizzati'!I162-'Entrate tot e finalizzati'!J162</f>
        <v>8031</v>
      </c>
      <c r="I162" s="100">
        <f>+'Entrate tot e finalizzati'!K162-'Entrate tot e finalizzati'!L162</f>
        <v>8326</v>
      </c>
      <c r="J162" s="100">
        <f>+'Entrate tot e finalizzati'!M162-'Entrate tot e finalizzati'!N162</f>
        <v>8881</v>
      </c>
      <c r="K162" s="100">
        <f>+'Entrate tot e finalizzati'!O162-'Entrate tot e finalizzati'!P162</f>
        <v>9296</v>
      </c>
      <c r="L162" s="100">
        <f>+'Entrate tot e finalizzati'!Q162-'Entrate tot e finalizzati'!R162</f>
        <v>9640</v>
      </c>
      <c r="M162" s="100">
        <f>+'Entrate tot e finalizzati'!S162-'Entrate tot e finalizzati'!T162</f>
        <v>10270</v>
      </c>
      <c r="N162" s="100">
        <f>+'Entrate tot e finalizzati'!U162-'Entrate tot e finalizzati'!V162</f>
        <v>10270</v>
      </c>
    </row>
    <row r="163" spans="1:14" s="2" customFormat="1" ht="12.75">
      <c r="A163" s="76"/>
      <c r="B163" s="53"/>
      <c r="C163" s="53"/>
      <c r="D163" s="53" t="s">
        <v>79</v>
      </c>
      <c r="E163" s="77"/>
      <c r="G163" s="100">
        <f>+'Entrate tot e finalizzati'!G163-'Entrate tot e finalizzati'!H163</f>
        <v>101</v>
      </c>
      <c r="H163" s="100">
        <f>+'Entrate tot e finalizzati'!I163-'Entrate tot e finalizzati'!J163</f>
        <v>101</v>
      </c>
      <c r="I163" s="100">
        <f>+'Entrate tot e finalizzati'!K163-'Entrate tot e finalizzati'!L163</f>
        <v>44</v>
      </c>
      <c r="J163" s="100">
        <f>+'Entrate tot e finalizzati'!M163-'Entrate tot e finalizzati'!N163</f>
        <v>0</v>
      </c>
      <c r="K163" s="100">
        <f>+'Entrate tot e finalizzati'!O163-'Entrate tot e finalizzati'!P163</f>
        <v>0</v>
      </c>
      <c r="L163" s="100">
        <f>+'Entrate tot e finalizzati'!Q163-'Entrate tot e finalizzati'!R163</f>
        <v>0</v>
      </c>
      <c r="M163" s="100">
        <f>+'Entrate tot e finalizzati'!S163-'Entrate tot e finalizzati'!T163</f>
        <v>0</v>
      </c>
      <c r="N163" s="100">
        <f>+'Entrate tot e finalizzati'!U163-'Entrate tot e finalizzati'!V163</f>
        <v>0</v>
      </c>
    </row>
    <row r="164" spans="1:14" s="2" customFormat="1" ht="12.75">
      <c r="A164" s="76"/>
      <c r="B164" s="53"/>
      <c r="C164" s="53"/>
      <c r="D164" s="53" t="s">
        <v>56</v>
      </c>
      <c r="E164" s="77"/>
      <c r="G164" s="100">
        <f>+'Entrate tot e finalizzati'!G164-'Entrate tot e finalizzati'!H164</f>
        <v>0</v>
      </c>
      <c r="H164" s="100">
        <f>+'Entrate tot e finalizzati'!I164-'Entrate tot e finalizzati'!J164</f>
        <v>0</v>
      </c>
      <c r="I164" s="100">
        <f>+'Entrate tot e finalizzati'!K164-'Entrate tot e finalizzati'!L164</f>
        <v>0</v>
      </c>
      <c r="J164" s="100">
        <f>+'Entrate tot e finalizzati'!M164-'Entrate tot e finalizzati'!N164</f>
        <v>0</v>
      </c>
      <c r="K164" s="100">
        <f>+'Entrate tot e finalizzati'!O164-'Entrate tot e finalizzati'!P164</f>
        <v>0</v>
      </c>
      <c r="L164" s="100">
        <f>+'Entrate tot e finalizzati'!Q164-'Entrate tot e finalizzati'!R164</f>
        <v>0</v>
      </c>
      <c r="M164" s="100">
        <f>+'Entrate tot e finalizzati'!S164-'Entrate tot e finalizzati'!T164</f>
        <v>0</v>
      </c>
      <c r="N164" s="100">
        <f>+'Entrate tot e finalizzati'!U164-'Entrate tot e finalizzati'!V164</f>
        <v>0</v>
      </c>
    </row>
    <row r="165" spans="1:14" s="2" customFormat="1" ht="12.75">
      <c r="A165" s="87"/>
      <c r="B165" s="88"/>
      <c r="C165" s="88"/>
      <c r="D165" s="25" t="s">
        <v>81</v>
      </c>
      <c r="E165" s="89"/>
      <c r="F165" s="91"/>
      <c r="G165" s="104">
        <f>+'Entrate tot e finalizzati'!G165-'Entrate tot e finalizzati'!H165</f>
        <v>0</v>
      </c>
      <c r="H165" s="104">
        <f>+'Entrate tot e finalizzati'!I165-'Entrate tot e finalizzati'!J165</f>
        <v>0</v>
      </c>
      <c r="I165" s="104">
        <f>+'Entrate tot e finalizzati'!K165-'Entrate tot e finalizzati'!L165</f>
        <v>0</v>
      </c>
      <c r="J165" s="104">
        <f>+'Entrate tot e finalizzati'!M165-'Entrate tot e finalizzati'!N165</f>
        <v>0</v>
      </c>
      <c r="K165" s="104">
        <f>+'Entrate tot e finalizzati'!O165-'Entrate tot e finalizzati'!P165</f>
        <v>881</v>
      </c>
      <c r="L165" s="104">
        <f>+'Entrate tot e finalizzati'!Q165-'Entrate tot e finalizzati'!R165</f>
        <v>310</v>
      </c>
      <c r="M165" s="104">
        <f>+'Entrate tot e finalizzati'!S165-'Entrate tot e finalizzati'!T165</f>
        <v>305</v>
      </c>
      <c r="N165" s="104">
        <f>+'Entrate tot e finalizzati'!U165-'Entrate tot e finalizzati'!V165</f>
        <v>344</v>
      </c>
    </row>
    <row r="166" spans="1:14" s="2" customFormat="1" ht="12.75">
      <c r="A166" s="131" t="s">
        <v>133</v>
      </c>
      <c r="B166" s="164"/>
      <c r="C166" s="164"/>
      <c r="D166" s="164"/>
      <c r="E166" s="165"/>
      <c r="F166" s="134"/>
      <c r="G166" s="136">
        <f>+'Entrate tot e finalizzati'!G166-'Entrate tot e finalizzati'!H166</f>
        <v>2517</v>
      </c>
      <c r="H166" s="136">
        <f>+'Entrate tot e finalizzati'!I166-'Entrate tot e finalizzati'!J166</f>
        <v>4901</v>
      </c>
      <c r="I166" s="136">
        <f>+'Entrate tot e finalizzati'!K166-'Entrate tot e finalizzati'!L166</f>
        <v>2348</v>
      </c>
      <c r="J166" s="136">
        <f>+'Entrate tot e finalizzati'!M166-'Entrate tot e finalizzati'!N166</f>
        <v>2377</v>
      </c>
      <c r="K166" s="136">
        <f>+'Entrate tot e finalizzati'!O166-'Entrate tot e finalizzati'!P166</f>
        <v>2022</v>
      </c>
      <c r="L166" s="136">
        <f>+'Entrate tot e finalizzati'!Q166-'Entrate tot e finalizzati'!R166</f>
        <v>3621</v>
      </c>
      <c r="M166" s="136">
        <f>+'Entrate tot e finalizzati'!S166-'Entrate tot e finalizzati'!T166</f>
        <v>4271</v>
      </c>
      <c r="N166" s="136">
        <f>+'Entrate tot e finalizzati'!U166-'Entrate tot e finalizzati'!V166</f>
        <v>4807</v>
      </c>
    </row>
    <row r="167" spans="1:14" s="2" customFormat="1" ht="12.75">
      <c r="A167" s="145"/>
      <c r="B167" s="82" t="s">
        <v>110</v>
      </c>
      <c r="C167" s="82"/>
      <c r="D167" s="19"/>
      <c r="E167" s="20"/>
      <c r="F167" s="167"/>
      <c r="G167" s="118">
        <f>+'Entrate tot e finalizzati'!G167-'Entrate tot e finalizzati'!H167</f>
        <v>0</v>
      </c>
      <c r="H167" s="118">
        <f>+'Entrate tot e finalizzati'!I167-'Entrate tot e finalizzati'!J167</f>
        <v>0</v>
      </c>
      <c r="I167" s="118">
        <f>+'Entrate tot e finalizzati'!K167-'Entrate tot e finalizzati'!L167</f>
        <v>0</v>
      </c>
      <c r="J167" s="118">
        <f>+'Entrate tot e finalizzati'!M167-'Entrate tot e finalizzati'!N167</f>
        <v>0</v>
      </c>
      <c r="K167" s="118">
        <f>+'Entrate tot e finalizzati'!O167-'Entrate tot e finalizzati'!P167</f>
        <v>0</v>
      </c>
      <c r="L167" s="118">
        <f>+'Entrate tot e finalizzati'!Q167-'Entrate tot e finalizzati'!R167</f>
        <v>0</v>
      </c>
      <c r="M167" s="118">
        <f>+'Entrate tot e finalizzati'!S167-'Entrate tot e finalizzati'!T167</f>
        <v>0</v>
      </c>
      <c r="N167" s="118">
        <f>+'Entrate tot e finalizzati'!U167-'Entrate tot e finalizzati'!V167</f>
        <v>0</v>
      </c>
    </row>
    <row r="168" spans="1:14" s="2" customFormat="1" ht="12.75">
      <c r="A168" s="166"/>
      <c r="B168" s="158"/>
      <c r="C168" s="158"/>
      <c r="D168" s="52" t="s">
        <v>56</v>
      </c>
      <c r="E168" s="30"/>
      <c r="F168" s="81"/>
      <c r="G168" s="35">
        <f>+'Entrate tot e finalizzati'!G168-'Entrate tot e finalizzati'!H168</f>
        <v>0</v>
      </c>
      <c r="H168" s="35">
        <f>+'Entrate tot e finalizzati'!I168-'Entrate tot e finalizzati'!J168</f>
        <v>0</v>
      </c>
      <c r="I168" s="35">
        <f>+'Entrate tot e finalizzati'!K168-'Entrate tot e finalizzati'!L168</f>
        <v>0</v>
      </c>
      <c r="J168" s="35">
        <f>+'Entrate tot e finalizzati'!M168-'Entrate tot e finalizzati'!N168</f>
        <v>0</v>
      </c>
      <c r="K168" s="35">
        <f>+'Entrate tot e finalizzati'!O168-'Entrate tot e finalizzati'!P168</f>
        <v>0</v>
      </c>
      <c r="L168" s="35">
        <f>+'Entrate tot e finalizzati'!Q168-'Entrate tot e finalizzati'!R168</f>
        <v>0</v>
      </c>
      <c r="M168" s="35">
        <f>+'Entrate tot e finalizzati'!S168-'Entrate tot e finalizzati'!T168</f>
        <v>0</v>
      </c>
      <c r="N168" s="35">
        <f>+'Entrate tot e finalizzati'!U168-'Entrate tot e finalizzati'!V168</f>
        <v>0</v>
      </c>
    </row>
    <row r="169" spans="1:14" s="2" customFormat="1" ht="12.75">
      <c r="A169" s="166"/>
      <c r="B169" s="158"/>
      <c r="C169" s="158"/>
      <c r="D169" s="52" t="s">
        <v>25</v>
      </c>
      <c r="E169" s="30"/>
      <c r="F169" s="81"/>
      <c r="G169" s="35">
        <f>+'Entrate tot e finalizzati'!G169-'Entrate tot e finalizzati'!H169</f>
        <v>0</v>
      </c>
      <c r="H169" s="35">
        <f>+'Entrate tot e finalizzati'!I169-'Entrate tot e finalizzati'!J169</f>
        <v>0</v>
      </c>
      <c r="I169" s="35">
        <f>+'Entrate tot e finalizzati'!K169-'Entrate tot e finalizzati'!L169</f>
        <v>0</v>
      </c>
      <c r="J169" s="35">
        <f>+'Entrate tot e finalizzati'!M169-'Entrate tot e finalizzati'!N169</f>
        <v>0</v>
      </c>
      <c r="K169" s="35">
        <f>+'Entrate tot e finalizzati'!O169-'Entrate tot e finalizzati'!P169</f>
        <v>0</v>
      </c>
      <c r="L169" s="35">
        <f>+'Entrate tot e finalizzati'!Q169-'Entrate tot e finalizzati'!R169</f>
        <v>0</v>
      </c>
      <c r="M169" s="35">
        <f>+'Entrate tot e finalizzati'!S169-'Entrate tot e finalizzati'!T169</f>
        <v>0</v>
      </c>
      <c r="N169" s="35">
        <f>+'Entrate tot e finalizzati'!U169-'Entrate tot e finalizzati'!V169</f>
        <v>0</v>
      </c>
    </row>
    <row r="170" spans="1:14" s="2" customFormat="1" ht="12.75">
      <c r="A170" s="76"/>
      <c r="B170" s="82" t="s">
        <v>16</v>
      </c>
      <c r="C170" s="82"/>
      <c r="D170" s="19"/>
      <c r="E170" s="20"/>
      <c r="G170" s="34">
        <f>+'Entrate tot e finalizzati'!G170-'Entrate tot e finalizzati'!H170</f>
        <v>364</v>
      </c>
      <c r="H170" s="34">
        <f>+'Entrate tot e finalizzati'!I170-'Entrate tot e finalizzati'!J170</f>
        <v>3015</v>
      </c>
      <c r="I170" s="34">
        <f>+'Entrate tot e finalizzati'!K170-'Entrate tot e finalizzati'!L170</f>
        <v>338</v>
      </c>
      <c r="J170" s="34">
        <f>+'Entrate tot e finalizzati'!M170-'Entrate tot e finalizzati'!N170</f>
        <v>484</v>
      </c>
      <c r="K170" s="34">
        <f>+'Entrate tot e finalizzati'!O170-'Entrate tot e finalizzati'!P170</f>
        <v>329</v>
      </c>
      <c r="L170" s="34">
        <f>+'Entrate tot e finalizzati'!Q170-'Entrate tot e finalizzati'!R170</f>
        <v>1760</v>
      </c>
      <c r="M170" s="34">
        <f>+'Entrate tot e finalizzati'!S170-'Entrate tot e finalizzati'!T170</f>
        <v>2824</v>
      </c>
      <c r="N170" s="34">
        <f>+'Entrate tot e finalizzati'!U170-'Entrate tot e finalizzati'!V170</f>
        <v>3173</v>
      </c>
    </row>
    <row r="171" spans="1:14" s="2" customFormat="1" ht="12.75">
      <c r="A171" s="76"/>
      <c r="B171" s="82"/>
      <c r="C171" s="82"/>
      <c r="D171" s="53" t="s">
        <v>63</v>
      </c>
      <c r="E171" s="20"/>
      <c r="G171" s="100">
        <f>+'Entrate tot e finalizzati'!G171-'Entrate tot e finalizzati'!H171</f>
        <v>0</v>
      </c>
      <c r="H171" s="100">
        <f>+'Entrate tot e finalizzati'!I171-'Entrate tot e finalizzati'!J171</f>
        <v>0</v>
      </c>
      <c r="I171" s="100">
        <f>+'Entrate tot e finalizzati'!K171-'Entrate tot e finalizzati'!L171</f>
        <v>0</v>
      </c>
      <c r="J171" s="100">
        <f>+'Entrate tot e finalizzati'!M171-'Entrate tot e finalizzati'!N171</f>
        <v>0</v>
      </c>
      <c r="K171" s="100">
        <f>+'Entrate tot e finalizzati'!O171-'Entrate tot e finalizzati'!P171</f>
        <v>0</v>
      </c>
      <c r="L171" s="100">
        <f>+'Entrate tot e finalizzati'!Q171-'Entrate tot e finalizzati'!R171</f>
        <v>0</v>
      </c>
      <c r="M171" s="100">
        <f>+'Entrate tot e finalizzati'!S171-'Entrate tot e finalizzati'!T171</f>
        <v>0</v>
      </c>
      <c r="N171" s="100">
        <f>+'Entrate tot e finalizzati'!U171-'Entrate tot e finalizzati'!V171</f>
        <v>0</v>
      </c>
    </row>
    <row r="172" spans="1:14" s="2" customFormat="1" ht="12.75">
      <c r="A172" s="76"/>
      <c r="B172" s="82"/>
      <c r="C172" s="82"/>
      <c r="D172" s="53" t="s">
        <v>87</v>
      </c>
      <c r="E172" s="20"/>
      <c r="G172" s="100">
        <f>+'Entrate tot e finalizzati'!G172-'Entrate tot e finalizzati'!H172</f>
        <v>243</v>
      </c>
      <c r="H172" s="100">
        <f>+'Entrate tot e finalizzati'!I172-'Entrate tot e finalizzati'!J172</f>
        <v>226</v>
      </c>
      <c r="I172" s="100">
        <f>+'Entrate tot e finalizzati'!K172-'Entrate tot e finalizzati'!L172</f>
        <v>230</v>
      </c>
      <c r="J172" s="100">
        <f>+'Entrate tot e finalizzati'!M172-'Entrate tot e finalizzati'!N172</f>
        <v>236</v>
      </c>
      <c r="K172" s="100">
        <f>+'Entrate tot e finalizzati'!O172-'Entrate tot e finalizzati'!P172</f>
        <v>314</v>
      </c>
      <c r="L172" s="100">
        <f>+'Entrate tot e finalizzati'!Q172-'Entrate tot e finalizzati'!R172</f>
        <v>157</v>
      </c>
      <c r="M172" s="100">
        <f>+'Entrate tot e finalizzati'!S172-'Entrate tot e finalizzati'!T172</f>
        <v>185</v>
      </c>
      <c r="N172" s="100">
        <f>+'Entrate tot e finalizzati'!U172-'Entrate tot e finalizzati'!V172</f>
        <v>205</v>
      </c>
    </row>
    <row r="173" spans="1:14" s="2" customFormat="1" ht="12.75">
      <c r="A173" s="76"/>
      <c r="B173" s="82"/>
      <c r="C173" s="82"/>
      <c r="D173" s="53" t="s">
        <v>80</v>
      </c>
      <c r="E173" s="20"/>
      <c r="G173" s="100">
        <f>+'Entrate tot e finalizzati'!G173-'Entrate tot e finalizzati'!H173</f>
        <v>0</v>
      </c>
      <c r="H173" s="100">
        <f>+'Entrate tot e finalizzati'!I173-'Entrate tot e finalizzati'!J173</f>
        <v>0</v>
      </c>
      <c r="I173" s="100">
        <f>+'Entrate tot e finalizzati'!K173-'Entrate tot e finalizzati'!L173</f>
        <v>0</v>
      </c>
      <c r="J173" s="100">
        <f>+'Entrate tot e finalizzati'!M173-'Entrate tot e finalizzati'!N173</f>
        <v>0</v>
      </c>
      <c r="K173" s="100">
        <f>+'Entrate tot e finalizzati'!O173-'Entrate tot e finalizzati'!P173</f>
        <v>0</v>
      </c>
      <c r="L173" s="100">
        <f>+'Entrate tot e finalizzati'!Q173-'Entrate tot e finalizzati'!R173</f>
        <v>0</v>
      </c>
      <c r="M173" s="100">
        <f>+'Entrate tot e finalizzati'!S173-'Entrate tot e finalizzati'!T173</f>
        <v>0</v>
      </c>
      <c r="N173" s="100">
        <f>+'Entrate tot e finalizzati'!U173-'Entrate tot e finalizzati'!V173</f>
        <v>0</v>
      </c>
    </row>
    <row r="174" spans="1:14" s="2" customFormat="1" ht="12.75">
      <c r="A174" s="76"/>
      <c r="B174" s="82"/>
      <c r="C174" s="82"/>
      <c r="D174" s="8" t="s">
        <v>83</v>
      </c>
      <c r="E174" s="20"/>
      <c r="G174" s="100">
        <f>+'Entrate tot e finalizzati'!G174-'Entrate tot e finalizzati'!H174</f>
        <v>121</v>
      </c>
      <c r="H174" s="100">
        <f>+'Entrate tot e finalizzati'!I174-'Entrate tot e finalizzati'!J174</f>
        <v>2789</v>
      </c>
      <c r="I174" s="100">
        <f>+'Entrate tot e finalizzati'!K174-'Entrate tot e finalizzati'!L174</f>
        <v>108</v>
      </c>
      <c r="J174" s="100">
        <f>+'Entrate tot e finalizzati'!M174-'Entrate tot e finalizzati'!N174</f>
        <v>248</v>
      </c>
      <c r="K174" s="100">
        <f>+'Entrate tot e finalizzati'!O174-'Entrate tot e finalizzati'!P174</f>
        <v>15</v>
      </c>
      <c r="L174" s="100">
        <f>+'Entrate tot e finalizzati'!Q174-'Entrate tot e finalizzati'!R174</f>
        <v>1032</v>
      </c>
      <c r="M174" s="100">
        <f>+'Entrate tot e finalizzati'!S174-'Entrate tot e finalizzati'!T174</f>
        <v>1432</v>
      </c>
      <c r="N174" s="100">
        <f>+'Entrate tot e finalizzati'!U174-'Entrate tot e finalizzati'!V174</f>
        <v>1522</v>
      </c>
    </row>
    <row r="175" spans="1:14" s="2" customFormat="1" ht="12.75">
      <c r="A175" s="76"/>
      <c r="B175" s="82"/>
      <c r="C175" s="82"/>
      <c r="D175" s="8" t="s">
        <v>24</v>
      </c>
      <c r="E175" s="20"/>
      <c r="G175" s="100">
        <f>+'Entrate tot e finalizzati'!G175-'Entrate tot e finalizzati'!H175</f>
        <v>0</v>
      </c>
      <c r="H175" s="100">
        <f>+'Entrate tot e finalizzati'!I175-'Entrate tot e finalizzati'!J175</f>
        <v>0</v>
      </c>
      <c r="I175" s="100">
        <f>+'Entrate tot e finalizzati'!K175-'Entrate tot e finalizzati'!L175</f>
        <v>0</v>
      </c>
      <c r="J175" s="100">
        <f>+'Entrate tot e finalizzati'!M175-'Entrate tot e finalizzati'!N175</f>
        <v>0</v>
      </c>
      <c r="K175" s="100">
        <f>+'Entrate tot e finalizzati'!O175-'Entrate tot e finalizzati'!P175</f>
        <v>0</v>
      </c>
      <c r="L175" s="100">
        <f>+'Entrate tot e finalizzati'!Q175-'Entrate tot e finalizzati'!R175</f>
        <v>0</v>
      </c>
      <c r="M175" s="100">
        <f>+'Entrate tot e finalizzati'!S175-'Entrate tot e finalizzati'!T175</f>
        <v>0</v>
      </c>
      <c r="N175" s="100">
        <f>+'Entrate tot e finalizzati'!U175-'Entrate tot e finalizzati'!V175</f>
        <v>0</v>
      </c>
    </row>
    <row r="176" spans="1:14" s="2" customFormat="1" ht="12.75">
      <c r="A176" s="76"/>
      <c r="B176" s="82"/>
      <c r="C176" s="82"/>
      <c r="D176" s="52" t="s">
        <v>25</v>
      </c>
      <c r="E176" s="20"/>
      <c r="G176" s="100">
        <f>+'Entrate tot e finalizzati'!G176-'Entrate tot e finalizzati'!H176</f>
        <v>0</v>
      </c>
      <c r="H176" s="100">
        <f>+'Entrate tot e finalizzati'!I176-'Entrate tot e finalizzati'!J176</f>
        <v>0</v>
      </c>
      <c r="I176" s="100">
        <f>+'Entrate tot e finalizzati'!K176-'Entrate tot e finalizzati'!L176</f>
        <v>0</v>
      </c>
      <c r="J176" s="100">
        <f>+'Entrate tot e finalizzati'!M176-'Entrate tot e finalizzati'!N176</f>
        <v>0</v>
      </c>
      <c r="K176" s="100">
        <f>+'Entrate tot e finalizzati'!O176-'Entrate tot e finalizzati'!P176</f>
        <v>0</v>
      </c>
      <c r="L176" s="100">
        <f>+'Entrate tot e finalizzati'!Q176-'Entrate tot e finalizzati'!R176</f>
        <v>0</v>
      </c>
      <c r="M176" s="100">
        <f>+'Entrate tot e finalizzati'!S176-'Entrate tot e finalizzati'!T176</f>
        <v>0</v>
      </c>
      <c r="N176" s="100">
        <f>+'Entrate tot e finalizzati'!U176-'Entrate tot e finalizzati'!V176</f>
        <v>0</v>
      </c>
    </row>
    <row r="177" spans="1:14" s="2" customFormat="1" ht="12.75">
      <c r="A177" s="76"/>
      <c r="B177" s="82"/>
      <c r="C177" s="82"/>
      <c r="D177" s="53" t="s">
        <v>33</v>
      </c>
      <c r="E177" s="20"/>
      <c r="G177" s="100">
        <f>+'Entrate tot e finalizzati'!G177-'Entrate tot e finalizzati'!H177</f>
        <v>0</v>
      </c>
      <c r="H177" s="100">
        <f>+'Entrate tot e finalizzati'!I177-'Entrate tot e finalizzati'!J177</f>
        <v>0</v>
      </c>
      <c r="I177" s="100">
        <f>+'Entrate tot e finalizzati'!K177-'Entrate tot e finalizzati'!L177</f>
        <v>0</v>
      </c>
      <c r="J177" s="100">
        <f>+'Entrate tot e finalizzati'!M177-'Entrate tot e finalizzati'!N177</f>
        <v>0</v>
      </c>
      <c r="K177" s="100">
        <f>+'Entrate tot e finalizzati'!O177-'Entrate tot e finalizzati'!P177</f>
        <v>0</v>
      </c>
      <c r="L177" s="100">
        <f>+'Entrate tot e finalizzati'!Q177-'Entrate tot e finalizzati'!R177</f>
        <v>0</v>
      </c>
      <c r="M177" s="100">
        <f>+'Entrate tot e finalizzati'!S177-'Entrate tot e finalizzati'!T177</f>
        <v>0</v>
      </c>
      <c r="N177" s="100">
        <f>+'Entrate tot e finalizzati'!U177-'Entrate tot e finalizzati'!V177</f>
        <v>0</v>
      </c>
    </row>
    <row r="178" spans="1:14" s="2" customFormat="1" ht="12.75">
      <c r="A178" s="76"/>
      <c r="B178" s="82"/>
      <c r="C178" s="82"/>
      <c r="D178" s="53" t="s">
        <v>88</v>
      </c>
      <c r="E178" s="20"/>
      <c r="G178" s="100">
        <f>+'Entrate tot e finalizzati'!G178-'Entrate tot e finalizzati'!H178</f>
        <v>0</v>
      </c>
      <c r="H178" s="100">
        <f>+'Entrate tot e finalizzati'!I178-'Entrate tot e finalizzati'!J178</f>
        <v>0</v>
      </c>
      <c r="I178" s="100">
        <f>+'Entrate tot e finalizzati'!K178-'Entrate tot e finalizzati'!L178</f>
        <v>0</v>
      </c>
      <c r="J178" s="100">
        <f>+'Entrate tot e finalizzati'!M178-'Entrate tot e finalizzati'!N178</f>
        <v>0</v>
      </c>
      <c r="K178" s="100">
        <f>+'Entrate tot e finalizzati'!O178-'Entrate tot e finalizzati'!P178</f>
        <v>0</v>
      </c>
      <c r="L178" s="100">
        <f>+'Entrate tot e finalizzati'!Q178-'Entrate tot e finalizzati'!R178</f>
        <v>0</v>
      </c>
      <c r="M178" s="100">
        <f>+'Entrate tot e finalizzati'!S178-'Entrate tot e finalizzati'!T178</f>
        <v>0</v>
      </c>
      <c r="N178" s="100">
        <f>+'Entrate tot e finalizzati'!U178-'Entrate tot e finalizzati'!V178</f>
        <v>0</v>
      </c>
    </row>
    <row r="179" spans="1:14" s="2" customFormat="1" ht="12.75">
      <c r="A179" s="76"/>
      <c r="B179" s="82"/>
      <c r="C179" s="82"/>
      <c r="D179" s="53" t="s">
        <v>112</v>
      </c>
      <c r="E179" s="20"/>
      <c r="G179" s="100">
        <f>+'Entrate tot e finalizzati'!G179-'Entrate tot e finalizzati'!H179</f>
        <v>0</v>
      </c>
      <c r="H179" s="100">
        <f>+'Entrate tot e finalizzati'!I179-'Entrate tot e finalizzati'!J179</f>
        <v>0</v>
      </c>
      <c r="I179" s="100">
        <f>+'Entrate tot e finalizzati'!K179-'Entrate tot e finalizzati'!L179</f>
        <v>0</v>
      </c>
      <c r="J179" s="100">
        <f>+'Entrate tot e finalizzati'!M179-'Entrate tot e finalizzati'!N179</f>
        <v>0</v>
      </c>
      <c r="K179" s="100">
        <f>+'Entrate tot e finalizzati'!O179-'Entrate tot e finalizzati'!P179</f>
        <v>0</v>
      </c>
      <c r="L179" s="100">
        <f>+'Entrate tot e finalizzati'!Q179-'Entrate tot e finalizzati'!R179</f>
        <v>0</v>
      </c>
      <c r="M179" s="100">
        <f>+'Entrate tot e finalizzati'!S179-'Entrate tot e finalizzati'!T179</f>
        <v>0</v>
      </c>
      <c r="N179" s="100">
        <f>+'Entrate tot e finalizzati'!U179-'Entrate tot e finalizzati'!V179</f>
        <v>0</v>
      </c>
    </row>
    <row r="180" spans="1:14" s="2" customFormat="1" ht="12.75">
      <c r="A180" s="76"/>
      <c r="B180" s="82"/>
      <c r="C180" s="82"/>
      <c r="D180" s="53" t="s">
        <v>89</v>
      </c>
      <c r="E180" s="20"/>
      <c r="G180" s="100">
        <f>+'Entrate tot e finalizzati'!G180-'Entrate tot e finalizzati'!H180</f>
        <v>0</v>
      </c>
      <c r="H180" s="100">
        <f>+'Entrate tot e finalizzati'!I180-'Entrate tot e finalizzati'!J180</f>
        <v>0</v>
      </c>
      <c r="I180" s="100">
        <f>+'Entrate tot e finalizzati'!K180-'Entrate tot e finalizzati'!L180</f>
        <v>0</v>
      </c>
      <c r="J180" s="100">
        <f>+'Entrate tot e finalizzati'!M180-'Entrate tot e finalizzati'!N180</f>
        <v>0</v>
      </c>
      <c r="K180" s="100">
        <f>+'Entrate tot e finalizzati'!O180-'Entrate tot e finalizzati'!P180</f>
        <v>0</v>
      </c>
      <c r="L180" s="100">
        <f>+'Entrate tot e finalizzati'!Q180-'Entrate tot e finalizzati'!R180</f>
        <v>516</v>
      </c>
      <c r="M180" s="100">
        <f>+'Entrate tot e finalizzati'!S180-'Entrate tot e finalizzati'!T180</f>
        <v>517</v>
      </c>
      <c r="N180" s="100">
        <f>+'Entrate tot e finalizzati'!U180-'Entrate tot e finalizzati'!V180</f>
        <v>516</v>
      </c>
    </row>
    <row r="181" spans="1:14" s="2" customFormat="1" ht="12.75">
      <c r="A181" s="76"/>
      <c r="B181" s="82"/>
      <c r="C181" s="82"/>
      <c r="D181" s="14" t="s">
        <v>81</v>
      </c>
      <c r="E181" s="20"/>
      <c r="G181" s="100">
        <f>+'Entrate tot e finalizzati'!G181-'Entrate tot e finalizzati'!H181</f>
        <v>0</v>
      </c>
      <c r="H181" s="100">
        <f>+'Entrate tot e finalizzati'!I181-'Entrate tot e finalizzati'!J181</f>
        <v>0</v>
      </c>
      <c r="I181" s="100">
        <f>+'Entrate tot e finalizzati'!K181-'Entrate tot e finalizzati'!L181</f>
        <v>0</v>
      </c>
      <c r="J181" s="100">
        <f>+'Entrate tot e finalizzati'!M181-'Entrate tot e finalizzati'!N181</f>
        <v>0</v>
      </c>
      <c r="K181" s="100">
        <f>+'Entrate tot e finalizzati'!O181-'Entrate tot e finalizzati'!P181</f>
        <v>0</v>
      </c>
      <c r="L181" s="100">
        <f>+'Entrate tot e finalizzati'!Q181-'Entrate tot e finalizzati'!R181</f>
        <v>55</v>
      </c>
      <c r="M181" s="100">
        <f>+'Entrate tot e finalizzati'!S181-'Entrate tot e finalizzati'!T181</f>
        <v>90</v>
      </c>
      <c r="N181" s="100">
        <f>+'Entrate tot e finalizzati'!U181-'Entrate tot e finalizzati'!V181</f>
        <v>181</v>
      </c>
    </row>
    <row r="182" spans="1:14" s="2" customFormat="1" ht="12.75">
      <c r="A182" s="76"/>
      <c r="B182" s="82"/>
      <c r="C182" s="82"/>
      <c r="D182" s="14" t="s">
        <v>118</v>
      </c>
      <c r="E182" s="20"/>
      <c r="G182" s="100">
        <f>+'Entrate tot e finalizzati'!G182-'Entrate tot e finalizzati'!H182</f>
        <v>0</v>
      </c>
      <c r="H182" s="100">
        <f>+'Entrate tot e finalizzati'!I182-'Entrate tot e finalizzati'!J182</f>
        <v>0</v>
      </c>
      <c r="I182" s="100">
        <f>+'Entrate tot e finalizzati'!K182-'Entrate tot e finalizzati'!L182</f>
        <v>0</v>
      </c>
      <c r="J182" s="100">
        <f>+'Entrate tot e finalizzati'!M182-'Entrate tot e finalizzati'!N182</f>
        <v>0</v>
      </c>
      <c r="K182" s="100">
        <f>+'Entrate tot e finalizzati'!O182-'Entrate tot e finalizzati'!P182</f>
        <v>0</v>
      </c>
      <c r="L182" s="100">
        <f>+'Entrate tot e finalizzati'!Q182-'Entrate tot e finalizzati'!R182</f>
        <v>0</v>
      </c>
      <c r="M182" s="100">
        <f>+'Entrate tot e finalizzati'!S182-'Entrate tot e finalizzati'!T182</f>
        <v>600</v>
      </c>
      <c r="N182" s="100">
        <f>+'Entrate tot e finalizzati'!U182-'Entrate tot e finalizzati'!V182</f>
        <v>749</v>
      </c>
    </row>
    <row r="183" spans="1:14" s="2" customFormat="1" ht="12.75">
      <c r="A183" s="76"/>
      <c r="B183" s="82"/>
      <c r="C183" s="82"/>
      <c r="D183" s="53" t="s">
        <v>90</v>
      </c>
      <c r="E183" s="20"/>
      <c r="G183" s="100">
        <f>+'Entrate tot e finalizzati'!G183-'Entrate tot e finalizzati'!H183</f>
        <v>0</v>
      </c>
      <c r="H183" s="100">
        <f>+'Entrate tot e finalizzati'!I183-'Entrate tot e finalizzati'!J183</f>
        <v>0</v>
      </c>
      <c r="I183" s="100">
        <f>+'Entrate tot e finalizzati'!K183-'Entrate tot e finalizzati'!L183</f>
        <v>0</v>
      </c>
      <c r="J183" s="100">
        <f>+'Entrate tot e finalizzati'!M183-'Entrate tot e finalizzati'!N183</f>
        <v>0</v>
      </c>
      <c r="K183" s="100">
        <f>+'Entrate tot e finalizzati'!O183-'Entrate tot e finalizzati'!P183</f>
        <v>0</v>
      </c>
      <c r="L183" s="100">
        <f>+'Entrate tot e finalizzati'!Q183-'Entrate tot e finalizzati'!R183</f>
        <v>0</v>
      </c>
      <c r="M183" s="100">
        <f>+'Entrate tot e finalizzati'!S183-'Entrate tot e finalizzati'!T183</f>
        <v>0</v>
      </c>
      <c r="N183" s="100">
        <f>+'Entrate tot e finalizzati'!U183-'Entrate tot e finalizzati'!V183</f>
        <v>0</v>
      </c>
    </row>
    <row r="184" spans="1:14" s="2" customFormat="1" ht="12.75">
      <c r="A184" s="76"/>
      <c r="B184" s="130" t="s">
        <v>134</v>
      </c>
      <c r="C184" s="130"/>
      <c r="D184" s="19"/>
      <c r="E184" s="20"/>
      <c r="G184" s="34">
        <f>+'Entrate tot e finalizzati'!G184-'Entrate tot e finalizzati'!H184</f>
        <v>6</v>
      </c>
      <c r="H184" s="34">
        <f>+'Entrate tot e finalizzati'!I184-'Entrate tot e finalizzati'!J184</f>
        <v>1</v>
      </c>
      <c r="I184" s="34">
        <f>+'Entrate tot e finalizzati'!K184-'Entrate tot e finalizzati'!L184</f>
        <v>0</v>
      </c>
      <c r="J184" s="34">
        <f>+'Entrate tot e finalizzati'!M184-'Entrate tot e finalizzati'!N184</f>
        <v>0</v>
      </c>
      <c r="K184" s="34">
        <f>+'Entrate tot e finalizzati'!O184-'Entrate tot e finalizzati'!P184</f>
        <v>0</v>
      </c>
      <c r="L184" s="34">
        <f>+'Entrate tot e finalizzati'!Q184-'Entrate tot e finalizzati'!R184</f>
        <v>0</v>
      </c>
      <c r="M184" s="34">
        <f>+'Entrate tot e finalizzati'!S184-'Entrate tot e finalizzati'!T184</f>
        <v>0</v>
      </c>
      <c r="N184" s="34">
        <f>+'Entrate tot e finalizzati'!U184-'Entrate tot e finalizzati'!V184</f>
        <v>0</v>
      </c>
    </row>
    <row r="185" spans="1:14" s="2" customFormat="1" ht="12.75">
      <c r="A185" s="76"/>
      <c r="B185" s="82"/>
      <c r="C185" s="82"/>
      <c r="D185" s="53" t="s">
        <v>56</v>
      </c>
      <c r="E185" s="20"/>
      <c r="G185" s="48">
        <f>+'Entrate tot e finalizzati'!G185-'Entrate tot e finalizzati'!H185</f>
        <v>0</v>
      </c>
      <c r="H185" s="48">
        <f>+'Entrate tot e finalizzati'!I185-'Entrate tot e finalizzati'!J185</f>
        <v>0</v>
      </c>
      <c r="I185" s="48">
        <f>+'Entrate tot e finalizzati'!K185-'Entrate tot e finalizzati'!L185</f>
        <v>0</v>
      </c>
      <c r="J185" s="48">
        <f>+'Entrate tot e finalizzati'!M185-'Entrate tot e finalizzati'!N185</f>
        <v>0</v>
      </c>
      <c r="K185" s="48">
        <f>+'Entrate tot e finalizzati'!O185-'Entrate tot e finalizzati'!P185</f>
        <v>0</v>
      </c>
      <c r="L185" s="48">
        <f>+'Entrate tot e finalizzati'!Q185-'Entrate tot e finalizzati'!R185</f>
        <v>0</v>
      </c>
      <c r="M185" s="48">
        <f>+'Entrate tot e finalizzati'!S185-'Entrate tot e finalizzati'!T185</f>
        <v>0</v>
      </c>
      <c r="N185" s="48">
        <f>+'Entrate tot e finalizzati'!U185-'Entrate tot e finalizzati'!V185</f>
        <v>0</v>
      </c>
    </row>
    <row r="186" spans="1:14" s="2" customFormat="1" ht="12.75">
      <c r="A186" s="76"/>
      <c r="B186" s="82"/>
      <c r="C186" s="82"/>
      <c r="D186" s="53" t="s">
        <v>63</v>
      </c>
      <c r="E186" s="20"/>
      <c r="G186" s="55">
        <f>+'Entrate tot e finalizzati'!G186-'Entrate tot e finalizzati'!H186</f>
        <v>0</v>
      </c>
      <c r="H186" s="55">
        <f>+'Entrate tot e finalizzati'!I186-'Entrate tot e finalizzati'!J186</f>
        <v>0</v>
      </c>
      <c r="I186" s="55">
        <f>+'Entrate tot e finalizzati'!K186-'Entrate tot e finalizzati'!L186</f>
        <v>0</v>
      </c>
      <c r="J186" s="55">
        <f>+'Entrate tot e finalizzati'!M186-'Entrate tot e finalizzati'!N186</f>
        <v>0</v>
      </c>
      <c r="K186" s="55">
        <f>+'Entrate tot e finalizzati'!O186-'Entrate tot e finalizzati'!P186</f>
        <v>0</v>
      </c>
      <c r="L186" s="55">
        <f>+'Entrate tot e finalizzati'!Q186-'Entrate tot e finalizzati'!R186</f>
        <v>0</v>
      </c>
      <c r="M186" s="55">
        <f>+'Entrate tot e finalizzati'!S186-'Entrate tot e finalizzati'!T186</f>
        <v>0</v>
      </c>
      <c r="N186" s="55">
        <f>+'Entrate tot e finalizzati'!U186-'Entrate tot e finalizzati'!V186</f>
        <v>0</v>
      </c>
    </row>
    <row r="187" spans="1:14" s="2" customFormat="1" ht="12.75">
      <c r="A187" s="76"/>
      <c r="B187" s="82"/>
      <c r="C187" s="82"/>
      <c r="D187" s="53" t="s">
        <v>85</v>
      </c>
      <c r="E187" s="20"/>
      <c r="G187" s="99">
        <f>+'Entrate tot e finalizzati'!G187-'Entrate tot e finalizzati'!H187</f>
        <v>0</v>
      </c>
      <c r="H187" s="99">
        <f>+'Entrate tot e finalizzati'!I187-'Entrate tot e finalizzati'!J187</f>
        <v>0</v>
      </c>
      <c r="I187" s="99">
        <f>+'Entrate tot e finalizzati'!K187-'Entrate tot e finalizzati'!L187</f>
        <v>0</v>
      </c>
      <c r="J187" s="99">
        <f>+'Entrate tot e finalizzati'!M187-'Entrate tot e finalizzati'!N187</f>
        <v>0</v>
      </c>
      <c r="K187" s="99">
        <f>+'Entrate tot e finalizzati'!O187-'Entrate tot e finalizzati'!P187</f>
        <v>0</v>
      </c>
      <c r="L187" s="99">
        <f>+'Entrate tot e finalizzati'!Q187-'Entrate tot e finalizzati'!R187</f>
        <v>0</v>
      </c>
      <c r="M187" s="99">
        <f>+'Entrate tot e finalizzati'!S187-'Entrate tot e finalizzati'!T187</f>
        <v>0</v>
      </c>
      <c r="N187" s="99">
        <f>+'Entrate tot e finalizzati'!U187-'Entrate tot e finalizzati'!V187</f>
        <v>0</v>
      </c>
    </row>
    <row r="188" spans="1:14" s="2" customFormat="1" ht="12.75">
      <c r="A188" s="76"/>
      <c r="B188" s="82"/>
      <c r="C188" s="82"/>
      <c r="D188" s="53" t="s">
        <v>80</v>
      </c>
      <c r="E188" s="20"/>
      <c r="G188" s="99">
        <f>+'Entrate tot e finalizzati'!G188-'Entrate tot e finalizzati'!H188</f>
        <v>0</v>
      </c>
      <c r="H188" s="99">
        <f>+'Entrate tot e finalizzati'!I188-'Entrate tot e finalizzati'!J188</f>
        <v>0</v>
      </c>
      <c r="I188" s="99">
        <f>+'Entrate tot e finalizzati'!K188-'Entrate tot e finalizzati'!L188</f>
        <v>0</v>
      </c>
      <c r="J188" s="99">
        <f>+'Entrate tot e finalizzati'!M188-'Entrate tot e finalizzati'!N188</f>
        <v>0</v>
      </c>
      <c r="K188" s="99">
        <f>+'Entrate tot e finalizzati'!O188-'Entrate tot e finalizzati'!P188</f>
        <v>0</v>
      </c>
      <c r="L188" s="99">
        <f>+'Entrate tot e finalizzati'!Q188-'Entrate tot e finalizzati'!R188</f>
        <v>0</v>
      </c>
      <c r="M188" s="99">
        <f>+'Entrate tot e finalizzati'!S188-'Entrate tot e finalizzati'!T188</f>
        <v>0</v>
      </c>
      <c r="N188" s="99">
        <f>+'Entrate tot e finalizzati'!U188-'Entrate tot e finalizzati'!V188</f>
        <v>0</v>
      </c>
    </row>
    <row r="189" spans="1:14" s="2" customFormat="1" ht="12.75">
      <c r="A189" s="76"/>
      <c r="B189" s="53"/>
      <c r="C189" s="53"/>
      <c r="D189" s="52" t="s">
        <v>25</v>
      </c>
      <c r="E189" s="77"/>
      <c r="G189" s="99">
        <f>+'Entrate tot e finalizzati'!G189-'Entrate tot e finalizzati'!H189</f>
        <v>0</v>
      </c>
      <c r="H189" s="99">
        <f>+'Entrate tot e finalizzati'!I189-'Entrate tot e finalizzati'!J189</f>
        <v>0</v>
      </c>
      <c r="I189" s="99">
        <f>+'Entrate tot e finalizzati'!K189-'Entrate tot e finalizzati'!L189</f>
        <v>0</v>
      </c>
      <c r="J189" s="99">
        <f>+'Entrate tot e finalizzati'!M189-'Entrate tot e finalizzati'!N189</f>
        <v>0</v>
      </c>
      <c r="K189" s="99">
        <f>+'Entrate tot e finalizzati'!O189-'Entrate tot e finalizzati'!P189</f>
        <v>0</v>
      </c>
      <c r="L189" s="99">
        <f>+'Entrate tot e finalizzati'!Q189-'Entrate tot e finalizzati'!R189</f>
        <v>0</v>
      </c>
      <c r="M189" s="99">
        <f>+'Entrate tot e finalizzati'!S189-'Entrate tot e finalizzati'!T189</f>
        <v>0</v>
      </c>
      <c r="N189" s="99">
        <f>+'Entrate tot e finalizzati'!U189-'Entrate tot e finalizzati'!V189</f>
        <v>0</v>
      </c>
    </row>
    <row r="190" spans="1:14" s="2" customFormat="1" ht="12.75">
      <c r="A190" s="76"/>
      <c r="B190" s="53"/>
      <c r="C190" s="53"/>
      <c r="D190" s="14" t="s">
        <v>81</v>
      </c>
      <c r="E190" s="77"/>
      <c r="G190" s="99">
        <f>+'Entrate tot e finalizzati'!G190-'Entrate tot e finalizzati'!H190</f>
        <v>6</v>
      </c>
      <c r="H190" s="99">
        <f>+'Entrate tot e finalizzati'!I190-'Entrate tot e finalizzati'!J190</f>
        <v>1</v>
      </c>
      <c r="I190" s="99">
        <f>+'Entrate tot e finalizzati'!K190-'Entrate tot e finalizzati'!L190</f>
        <v>0</v>
      </c>
      <c r="J190" s="99">
        <f>+'Entrate tot e finalizzati'!M190-'Entrate tot e finalizzati'!N190</f>
        <v>0</v>
      </c>
      <c r="K190" s="99">
        <f>+'Entrate tot e finalizzati'!O190-'Entrate tot e finalizzati'!P190</f>
        <v>0</v>
      </c>
      <c r="L190" s="99">
        <f>+'Entrate tot e finalizzati'!Q190-'Entrate tot e finalizzati'!R190</f>
        <v>0</v>
      </c>
      <c r="M190" s="99">
        <f>+'Entrate tot e finalizzati'!S190-'Entrate tot e finalizzati'!T190</f>
        <v>0</v>
      </c>
      <c r="N190" s="99">
        <f>+'Entrate tot e finalizzati'!U190-'Entrate tot e finalizzati'!V190</f>
        <v>0</v>
      </c>
    </row>
    <row r="191" spans="1:14" s="2" customFormat="1" ht="12.75">
      <c r="A191" s="76"/>
      <c r="B191" s="53"/>
      <c r="C191" s="53"/>
      <c r="D191" s="14" t="s">
        <v>62</v>
      </c>
      <c r="E191" s="77"/>
      <c r="G191" s="99">
        <f>+'Entrate tot e finalizzati'!G191-'Entrate tot e finalizzati'!H191</f>
        <v>0</v>
      </c>
      <c r="H191" s="99">
        <f>+'Entrate tot e finalizzati'!I191-'Entrate tot e finalizzati'!J191</f>
        <v>0</v>
      </c>
      <c r="I191" s="99">
        <f>+'Entrate tot e finalizzati'!K191-'Entrate tot e finalizzati'!L191</f>
        <v>0</v>
      </c>
      <c r="J191" s="99">
        <f>+'Entrate tot e finalizzati'!M191-'Entrate tot e finalizzati'!N191</f>
        <v>0</v>
      </c>
      <c r="K191" s="99">
        <f>+'Entrate tot e finalizzati'!O191-'Entrate tot e finalizzati'!P191</f>
        <v>0</v>
      </c>
      <c r="L191" s="99">
        <f>+'Entrate tot e finalizzati'!Q191-'Entrate tot e finalizzati'!R191</f>
        <v>0</v>
      </c>
      <c r="M191" s="99">
        <f>+'Entrate tot e finalizzati'!S191-'Entrate tot e finalizzati'!T191</f>
        <v>0</v>
      </c>
      <c r="N191" s="99">
        <f>+'Entrate tot e finalizzati'!U191-'Entrate tot e finalizzati'!V191</f>
        <v>0</v>
      </c>
    </row>
    <row r="192" spans="1:14" s="2" customFormat="1" ht="12.75">
      <c r="A192" s="76"/>
      <c r="B192" s="53"/>
      <c r="C192" s="53"/>
      <c r="D192" s="53" t="s">
        <v>33</v>
      </c>
      <c r="E192" s="77"/>
      <c r="G192" s="99">
        <f>+'Entrate tot e finalizzati'!G192-'Entrate tot e finalizzati'!H192</f>
        <v>0</v>
      </c>
      <c r="H192" s="99">
        <f>+'Entrate tot e finalizzati'!I192-'Entrate tot e finalizzati'!J192</f>
        <v>0</v>
      </c>
      <c r="I192" s="99">
        <f>+'Entrate tot e finalizzati'!K192-'Entrate tot e finalizzati'!L192</f>
        <v>0</v>
      </c>
      <c r="J192" s="99">
        <f>+'Entrate tot e finalizzati'!M192-'Entrate tot e finalizzati'!N192</f>
        <v>0</v>
      </c>
      <c r="K192" s="99">
        <f>+'Entrate tot e finalizzati'!O192-'Entrate tot e finalizzati'!P192</f>
        <v>0</v>
      </c>
      <c r="L192" s="99">
        <f>+'Entrate tot e finalizzati'!Q192-'Entrate tot e finalizzati'!R192</f>
        <v>0</v>
      </c>
      <c r="M192" s="99">
        <f>+'Entrate tot e finalizzati'!S192-'Entrate tot e finalizzati'!T192</f>
        <v>0</v>
      </c>
      <c r="N192" s="99">
        <f>+'Entrate tot e finalizzati'!U192-'Entrate tot e finalizzati'!V192</f>
        <v>0</v>
      </c>
    </row>
    <row r="193" spans="1:14" s="2" customFormat="1" ht="12.75">
      <c r="A193" s="76"/>
      <c r="B193" s="53"/>
      <c r="C193" s="53"/>
      <c r="D193" s="53" t="s">
        <v>24</v>
      </c>
      <c r="E193" s="77"/>
      <c r="G193" s="55">
        <f>+'Entrate tot e finalizzati'!G193-'Entrate tot e finalizzati'!H193</f>
        <v>0</v>
      </c>
      <c r="H193" s="55">
        <f>+'Entrate tot e finalizzati'!I193-'Entrate tot e finalizzati'!J193</f>
        <v>0</v>
      </c>
      <c r="I193" s="55">
        <f>+'Entrate tot e finalizzati'!K193-'Entrate tot e finalizzati'!L193</f>
        <v>0</v>
      </c>
      <c r="J193" s="55">
        <f>+'Entrate tot e finalizzati'!M193-'Entrate tot e finalizzati'!N193</f>
        <v>0</v>
      </c>
      <c r="K193" s="55">
        <f>+'Entrate tot e finalizzati'!O193-'Entrate tot e finalizzati'!P193</f>
        <v>0</v>
      </c>
      <c r="L193" s="55">
        <f>+'Entrate tot e finalizzati'!Q193-'Entrate tot e finalizzati'!R193</f>
        <v>0</v>
      </c>
      <c r="M193" s="55">
        <f>+'Entrate tot e finalizzati'!S193-'Entrate tot e finalizzati'!T193</f>
        <v>0</v>
      </c>
      <c r="N193" s="55">
        <f>+'Entrate tot e finalizzati'!U193-'Entrate tot e finalizzati'!V193</f>
        <v>0</v>
      </c>
    </row>
    <row r="194" spans="1:14" s="2" customFormat="1" ht="12.75">
      <c r="A194" s="76"/>
      <c r="B194" s="130" t="s">
        <v>17</v>
      </c>
      <c r="C194" s="130"/>
      <c r="D194" s="53"/>
      <c r="E194" s="77"/>
      <c r="G194" s="93">
        <f>+'Entrate tot e finalizzati'!G194-'Entrate tot e finalizzati'!H194</f>
        <v>2147</v>
      </c>
      <c r="H194" s="93">
        <f>+'Entrate tot e finalizzati'!I194-'Entrate tot e finalizzati'!J194</f>
        <v>1885</v>
      </c>
      <c r="I194" s="93">
        <f>+'Entrate tot e finalizzati'!K194-'Entrate tot e finalizzati'!L194</f>
        <v>2010</v>
      </c>
      <c r="J194" s="93">
        <f>+'Entrate tot e finalizzati'!M194-'Entrate tot e finalizzati'!N194</f>
        <v>1893</v>
      </c>
      <c r="K194" s="93">
        <f>+'Entrate tot e finalizzati'!O194-'Entrate tot e finalizzati'!P194</f>
        <v>1693</v>
      </c>
      <c r="L194" s="93">
        <f>+'Entrate tot e finalizzati'!Q194-'Entrate tot e finalizzati'!R194</f>
        <v>1861</v>
      </c>
      <c r="M194" s="93">
        <f>+'Entrate tot e finalizzati'!S194-'Entrate tot e finalizzati'!T194</f>
        <v>1447</v>
      </c>
      <c r="N194" s="93">
        <f>+'Entrate tot e finalizzati'!U194-'Entrate tot e finalizzati'!V194</f>
        <v>1634</v>
      </c>
    </row>
    <row r="195" spans="1:14" s="2" customFormat="1" ht="12.75">
      <c r="A195" s="76"/>
      <c r="B195" s="53"/>
      <c r="C195" s="53"/>
      <c r="D195" s="53" t="s">
        <v>63</v>
      </c>
      <c r="E195" s="77"/>
      <c r="G195" s="55">
        <f>+'Entrate tot e finalizzati'!G195-'Entrate tot e finalizzati'!H195</f>
        <v>0</v>
      </c>
      <c r="H195" s="55">
        <f>+'Entrate tot e finalizzati'!I195-'Entrate tot e finalizzati'!J195</f>
        <v>0</v>
      </c>
      <c r="I195" s="55">
        <f>+'Entrate tot e finalizzati'!K195-'Entrate tot e finalizzati'!L195</f>
        <v>0</v>
      </c>
      <c r="J195" s="55">
        <f>+'Entrate tot e finalizzati'!M195-'Entrate tot e finalizzati'!N195</f>
        <v>0</v>
      </c>
      <c r="K195" s="55">
        <f>+'Entrate tot e finalizzati'!O195-'Entrate tot e finalizzati'!P195</f>
        <v>0</v>
      </c>
      <c r="L195" s="55">
        <f>+'Entrate tot e finalizzati'!Q195-'Entrate tot e finalizzati'!R195</f>
        <v>0</v>
      </c>
      <c r="M195" s="55">
        <f>+'Entrate tot e finalizzati'!S195-'Entrate tot e finalizzati'!T195</f>
        <v>0</v>
      </c>
      <c r="N195" s="55">
        <f>+'Entrate tot e finalizzati'!U195-'Entrate tot e finalizzati'!V195</f>
        <v>0</v>
      </c>
    </row>
    <row r="196" spans="1:14" s="2" customFormat="1" ht="12.75">
      <c r="A196" s="76"/>
      <c r="B196" s="53"/>
      <c r="C196" s="53"/>
      <c r="D196" s="53" t="s">
        <v>80</v>
      </c>
      <c r="E196" s="77"/>
      <c r="G196" s="100">
        <f>+'Entrate tot e finalizzati'!G196-'Entrate tot e finalizzati'!H196</f>
        <v>0</v>
      </c>
      <c r="H196" s="100">
        <f>+'Entrate tot e finalizzati'!I196-'Entrate tot e finalizzati'!J196</f>
        <v>0</v>
      </c>
      <c r="I196" s="100">
        <f>+'Entrate tot e finalizzati'!K196-'Entrate tot e finalizzati'!L196</f>
        <v>0</v>
      </c>
      <c r="J196" s="100">
        <f>+'Entrate tot e finalizzati'!M196-'Entrate tot e finalizzati'!N196</f>
        <v>0</v>
      </c>
      <c r="K196" s="100">
        <f>+'Entrate tot e finalizzati'!O196-'Entrate tot e finalizzati'!P196</f>
        <v>0</v>
      </c>
      <c r="L196" s="100">
        <f>+'Entrate tot e finalizzati'!Q196-'Entrate tot e finalizzati'!R196</f>
        <v>0</v>
      </c>
      <c r="M196" s="100">
        <f>+'Entrate tot e finalizzati'!S196-'Entrate tot e finalizzati'!T196</f>
        <v>0</v>
      </c>
      <c r="N196" s="100">
        <f>+'Entrate tot e finalizzati'!U196-'Entrate tot e finalizzati'!V196</f>
        <v>0</v>
      </c>
    </row>
    <row r="197" spans="1:14" s="2" customFormat="1" ht="12.75">
      <c r="A197" s="76"/>
      <c r="B197" s="53"/>
      <c r="C197" s="53"/>
      <c r="D197" s="8" t="s">
        <v>24</v>
      </c>
      <c r="E197" s="77"/>
      <c r="G197" s="100">
        <f>+'Entrate tot e finalizzati'!G197-'Entrate tot e finalizzati'!H197</f>
        <v>0</v>
      </c>
      <c r="H197" s="100">
        <f>+'Entrate tot e finalizzati'!I197-'Entrate tot e finalizzati'!J197</f>
        <v>0</v>
      </c>
      <c r="I197" s="100">
        <f>+'Entrate tot e finalizzati'!K197-'Entrate tot e finalizzati'!L197</f>
        <v>0</v>
      </c>
      <c r="J197" s="100">
        <f>+'Entrate tot e finalizzati'!M197-'Entrate tot e finalizzati'!N197</f>
        <v>0</v>
      </c>
      <c r="K197" s="100">
        <f>+'Entrate tot e finalizzati'!O197-'Entrate tot e finalizzati'!P197</f>
        <v>0</v>
      </c>
      <c r="L197" s="100">
        <f>+'Entrate tot e finalizzati'!Q197-'Entrate tot e finalizzati'!R197</f>
        <v>0</v>
      </c>
      <c r="M197" s="100">
        <f>+'Entrate tot e finalizzati'!S197-'Entrate tot e finalizzati'!T197</f>
        <v>0</v>
      </c>
      <c r="N197" s="100">
        <f>+'Entrate tot e finalizzati'!U197-'Entrate tot e finalizzati'!V197</f>
        <v>0</v>
      </c>
    </row>
    <row r="198" spans="1:14" s="2" customFormat="1" ht="12.75">
      <c r="A198" s="76"/>
      <c r="B198" s="53"/>
      <c r="C198" s="53"/>
      <c r="D198" s="53" t="s">
        <v>92</v>
      </c>
      <c r="E198" s="77"/>
      <c r="G198" s="100">
        <f>+'Entrate tot e finalizzati'!G198-'Entrate tot e finalizzati'!H198</f>
        <v>828</v>
      </c>
      <c r="H198" s="100">
        <f>+'Entrate tot e finalizzati'!I198-'Entrate tot e finalizzati'!J198</f>
        <v>868</v>
      </c>
      <c r="I198" s="100">
        <f>+'Entrate tot e finalizzati'!K198-'Entrate tot e finalizzati'!L198</f>
        <v>853</v>
      </c>
      <c r="J198" s="100">
        <f>+'Entrate tot e finalizzati'!M198-'Entrate tot e finalizzati'!N198</f>
        <v>803</v>
      </c>
      <c r="K198" s="100">
        <f>+'Entrate tot e finalizzati'!O198-'Entrate tot e finalizzati'!P198</f>
        <v>880</v>
      </c>
      <c r="L198" s="100">
        <f>+'Entrate tot e finalizzati'!Q198-'Entrate tot e finalizzati'!R198</f>
        <v>1100</v>
      </c>
      <c r="M198" s="100">
        <f>+'Entrate tot e finalizzati'!S198-'Entrate tot e finalizzati'!T198</f>
        <v>884</v>
      </c>
      <c r="N198" s="100">
        <f>+'Entrate tot e finalizzati'!U198-'Entrate tot e finalizzati'!V198</f>
        <v>989</v>
      </c>
    </row>
    <row r="199" spans="1:14" s="2" customFormat="1" ht="12.75">
      <c r="A199" s="76"/>
      <c r="B199" s="53"/>
      <c r="C199" s="53"/>
      <c r="D199" s="52" t="s">
        <v>91</v>
      </c>
      <c r="E199" s="77"/>
      <c r="G199" s="100">
        <f>+'Entrate tot e finalizzati'!G199-'Entrate tot e finalizzati'!H199</f>
        <v>549</v>
      </c>
      <c r="H199" s="100">
        <f>+'Entrate tot e finalizzati'!I199-'Entrate tot e finalizzati'!J199</f>
        <v>236</v>
      </c>
      <c r="I199" s="100">
        <f>+'Entrate tot e finalizzati'!K199-'Entrate tot e finalizzati'!L199</f>
        <v>1045</v>
      </c>
      <c r="J199" s="100">
        <f>+'Entrate tot e finalizzati'!M199-'Entrate tot e finalizzati'!N199</f>
        <v>991</v>
      </c>
      <c r="K199" s="100">
        <f>+'Entrate tot e finalizzati'!O199-'Entrate tot e finalizzati'!P199</f>
        <v>742</v>
      </c>
      <c r="L199" s="100">
        <f>+'Entrate tot e finalizzati'!Q199-'Entrate tot e finalizzati'!R199</f>
        <v>689</v>
      </c>
      <c r="M199" s="100">
        <f>+'Entrate tot e finalizzati'!S199-'Entrate tot e finalizzati'!T199</f>
        <v>501</v>
      </c>
      <c r="N199" s="100">
        <f>+'Entrate tot e finalizzati'!U199-'Entrate tot e finalizzati'!V199</f>
        <v>571</v>
      </c>
    </row>
    <row r="200" spans="1:14" s="2" customFormat="1" ht="12.75">
      <c r="A200" s="76"/>
      <c r="B200" s="53"/>
      <c r="C200" s="53"/>
      <c r="D200" s="52" t="s">
        <v>25</v>
      </c>
      <c r="E200" s="77"/>
      <c r="G200" s="100">
        <f>+'Entrate tot e finalizzati'!G200-'Entrate tot e finalizzati'!H200</f>
        <v>0</v>
      </c>
      <c r="H200" s="100">
        <f>+'Entrate tot e finalizzati'!I200-'Entrate tot e finalizzati'!J200</f>
        <v>0</v>
      </c>
      <c r="I200" s="100">
        <f>+'Entrate tot e finalizzati'!K200-'Entrate tot e finalizzati'!L200</f>
        <v>0</v>
      </c>
      <c r="J200" s="100">
        <f>+'Entrate tot e finalizzati'!M200-'Entrate tot e finalizzati'!N200</f>
        <v>0</v>
      </c>
      <c r="K200" s="100">
        <f>+'Entrate tot e finalizzati'!O200-'Entrate tot e finalizzati'!P200</f>
        <v>0</v>
      </c>
      <c r="L200" s="100">
        <f>+'Entrate tot e finalizzati'!Q200-'Entrate tot e finalizzati'!R200</f>
        <v>0</v>
      </c>
      <c r="M200" s="100">
        <f>+'Entrate tot e finalizzati'!S200-'Entrate tot e finalizzati'!T200</f>
        <v>0</v>
      </c>
      <c r="N200" s="100">
        <f>+'Entrate tot e finalizzati'!U200-'Entrate tot e finalizzati'!V200</f>
        <v>0</v>
      </c>
    </row>
    <row r="201" spans="1:14" s="2" customFormat="1" ht="12.75">
      <c r="A201" s="87"/>
      <c r="B201" s="88"/>
      <c r="C201" s="88"/>
      <c r="D201" s="25" t="s">
        <v>81</v>
      </c>
      <c r="E201" s="89"/>
      <c r="F201" s="91"/>
      <c r="G201" s="104">
        <f>+'Entrate tot e finalizzati'!G201-'Entrate tot e finalizzati'!H201</f>
        <v>770</v>
      </c>
      <c r="H201" s="104">
        <f>+'Entrate tot e finalizzati'!I201-'Entrate tot e finalizzati'!J201</f>
        <v>781</v>
      </c>
      <c r="I201" s="104">
        <f>+'Entrate tot e finalizzati'!K201-'Entrate tot e finalizzati'!L201</f>
        <v>112</v>
      </c>
      <c r="J201" s="104">
        <f>+'Entrate tot e finalizzati'!M201-'Entrate tot e finalizzati'!N201</f>
        <v>99</v>
      </c>
      <c r="K201" s="104">
        <f>+'Entrate tot e finalizzati'!O201-'Entrate tot e finalizzati'!P201</f>
        <v>71</v>
      </c>
      <c r="L201" s="104">
        <f>+'Entrate tot e finalizzati'!Q201-'Entrate tot e finalizzati'!R201</f>
        <v>72</v>
      </c>
      <c r="M201" s="104">
        <f>+'Entrate tot e finalizzati'!S201-'Entrate tot e finalizzati'!T201</f>
        <v>62</v>
      </c>
      <c r="N201" s="104">
        <f>+'Entrate tot e finalizzati'!U201-'Entrate tot e finalizzati'!V201</f>
        <v>74</v>
      </c>
    </row>
    <row r="202" spans="1:14" s="2" customFormat="1" ht="12.75">
      <c r="A202" s="137" t="s">
        <v>135</v>
      </c>
      <c r="B202" s="132"/>
      <c r="C202" s="132"/>
      <c r="D202" s="132"/>
      <c r="E202" s="133"/>
      <c r="F202" s="134"/>
      <c r="G202" s="136">
        <f>+'Entrate tot e finalizzati'!G202-'Entrate tot e finalizzati'!H202</f>
        <v>2280</v>
      </c>
      <c r="H202" s="136">
        <f>+'Entrate tot e finalizzati'!I202-'Entrate tot e finalizzati'!J202</f>
        <v>3580</v>
      </c>
      <c r="I202" s="136">
        <f>+'Entrate tot e finalizzati'!K202-'Entrate tot e finalizzati'!L202</f>
        <v>4725</v>
      </c>
      <c r="J202" s="136">
        <f>+'Entrate tot e finalizzati'!M202-'Entrate tot e finalizzati'!N202</f>
        <v>3959</v>
      </c>
      <c r="K202" s="136">
        <f>+'Entrate tot e finalizzati'!O202-'Entrate tot e finalizzati'!P202</f>
        <v>4666</v>
      </c>
      <c r="L202" s="136">
        <f>+'Entrate tot e finalizzati'!Q202-'Entrate tot e finalizzati'!R202</f>
        <v>5660</v>
      </c>
      <c r="M202" s="136">
        <f>+'Entrate tot e finalizzati'!S202-'Entrate tot e finalizzati'!T202</f>
        <v>4649</v>
      </c>
      <c r="N202" s="136">
        <f>+'Entrate tot e finalizzati'!U202-'Entrate tot e finalizzati'!V202</f>
        <v>3841</v>
      </c>
    </row>
    <row r="203" spans="1:14" s="2" customFormat="1" ht="12.75">
      <c r="A203" s="76"/>
      <c r="B203" s="82" t="s">
        <v>136</v>
      </c>
      <c r="C203" s="82"/>
      <c r="D203" s="53"/>
      <c r="E203" s="77"/>
      <c r="G203" s="93">
        <f>+'Entrate tot e finalizzati'!G203-'Entrate tot e finalizzati'!H203</f>
        <v>1711</v>
      </c>
      <c r="H203" s="93">
        <f>+'Entrate tot e finalizzati'!I203-'Entrate tot e finalizzati'!J203</f>
        <v>2175</v>
      </c>
      <c r="I203" s="93">
        <f>+'Entrate tot e finalizzati'!K203-'Entrate tot e finalizzati'!L203</f>
        <v>1698</v>
      </c>
      <c r="J203" s="93">
        <f>+'Entrate tot e finalizzati'!M203-'Entrate tot e finalizzati'!N203</f>
        <v>730</v>
      </c>
      <c r="K203" s="93">
        <f>+'Entrate tot e finalizzati'!O203-'Entrate tot e finalizzati'!P203</f>
        <v>727</v>
      </c>
      <c r="L203" s="93">
        <f>+'Entrate tot e finalizzati'!Q203-'Entrate tot e finalizzati'!R203</f>
        <v>755</v>
      </c>
      <c r="M203" s="93">
        <f>+'Entrate tot e finalizzati'!S203-'Entrate tot e finalizzati'!T203</f>
        <v>772</v>
      </c>
      <c r="N203" s="93">
        <f>+'Entrate tot e finalizzati'!U203-'Entrate tot e finalizzati'!V203</f>
        <v>691</v>
      </c>
    </row>
    <row r="204" spans="1:14" s="2" customFormat="1" ht="12.75">
      <c r="A204" s="76"/>
      <c r="B204" s="19"/>
      <c r="C204" s="19"/>
      <c r="D204" s="52" t="s">
        <v>25</v>
      </c>
      <c r="E204" s="77"/>
      <c r="G204" s="54">
        <f>+'Entrate tot e finalizzati'!G204-'Entrate tot e finalizzati'!H204</f>
        <v>0</v>
      </c>
      <c r="H204" s="54">
        <f>+'Entrate tot e finalizzati'!I204-'Entrate tot e finalizzati'!J204</f>
        <v>0</v>
      </c>
      <c r="I204" s="54">
        <f>+'Entrate tot e finalizzati'!K204-'Entrate tot e finalizzati'!L204</f>
        <v>0</v>
      </c>
      <c r="J204" s="54">
        <f>+'Entrate tot e finalizzati'!M204-'Entrate tot e finalizzati'!N204</f>
        <v>0</v>
      </c>
      <c r="K204" s="54">
        <f>+'Entrate tot e finalizzati'!O204-'Entrate tot e finalizzati'!P204</f>
        <v>0</v>
      </c>
      <c r="L204" s="54">
        <f>+'Entrate tot e finalizzati'!Q204-'Entrate tot e finalizzati'!R204</f>
        <v>0</v>
      </c>
      <c r="M204" s="54">
        <f>+'Entrate tot e finalizzati'!S204-'Entrate tot e finalizzati'!T204</f>
        <v>0</v>
      </c>
      <c r="N204" s="54">
        <f>+'Entrate tot e finalizzati'!U204-'Entrate tot e finalizzati'!V204</f>
        <v>0</v>
      </c>
    </row>
    <row r="205" spans="1:14" s="2" customFormat="1" ht="12.75">
      <c r="A205" s="76"/>
      <c r="B205" s="19"/>
      <c r="C205" s="19"/>
      <c r="D205" s="53" t="s">
        <v>79</v>
      </c>
      <c r="E205" s="77"/>
      <c r="G205" s="54">
        <f>+'Entrate tot e finalizzati'!G205-'Entrate tot e finalizzati'!H205</f>
        <v>32</v>
      </c>
      <c r="H205" s="54">
        <f>+'Entrate tot e finalizzati'!I205-'Entrate tot e finalizzati'!J205</f>
        <v>2</v>
      </c>
      <c r="I205" s="54">
        <f>+'Entrate tot e finalizzati'!K205-'Entrate tot e finalizzati'!L205</f>
        <v>11</v>
      </c>
      <c r="J205" s="54">
        <f>+'Entrate tot e finalizzati'!M205-'Entrate tot e finalizzati'!N205</f>
        <v>6</v>
      </c>
      <c r="K205" s="54">
        <f>+'Entrate tot e finalizzati'!O205-'Entrate tot e finalizzati'!P205</f>
        <v>10</v>
      </c>
      <c r="L205" s="54">
        <f>+'Entrate tot e finalizzati'!Q205-'Entrate tot e finalizzati'!R205</f>
        <v>10</v>
      </c>
      <c r="M205" s="54">
        <f>+'Entrate tot e finalizzati'!S205-'Entrate tot e finalizzati'!T205</f>
        <v>12</v>
      </c>
      <c r="N205" s="54">
        <f>+'Entrate tot e finalizzati'!U205-'Entrate tot e finalizzati'!V205</f>
        <v>10</v>
      </c>
    </row>
    <row r="206" spans="1:14" s="2" customFormat="1" ht="12.75">
      <c r="A206" s="76"/>
      <c r="B206" s="19"/>
      <c r="C206" s="19"/>
      <c r="D206" s="53" t="s">
        <v>56</v>
      </c>
      <c r="E206" s="77"/>
      <c r="G206" s="54">
        <f>+'Entrate tot e finalizzati'!G206-'Entrate tot e finalizzati'!H206</f>
        <v>0</v>
      </c>
      <c r="H206" s="54">
        <f>+'Entrate tot e finalizzati'!I206-'Entrate tot e finalizzati'!J206</f>
        <v>0</v>
      </c>
      <c r="I206" s="54">
        <f>+'Entrate tot e finalizzati'!K206-'Entrate tot e finalizzati'!L206</f>
        <v>0</v>
      </c>
      <c r="J206" s="54">
        <f>+'Entrate tot e finalizzati'!M206-'Entrate tot e finalizzati'!N206</f>
        <v>0</v>
      </c>
      <c r="K206" s="54">
        <f>+'Entrate tot e finalizzati'!O206-'Entrate tot e finalizzati'!P206</f>
        <v>0</v>
      </c>
      <c r="L206" s="54">
        <f>+'Entrate tot e finalizzati'!Q206-'Entrate tot e finalizzati'!R206</f>
        <v>0</v>
      </c>
      <c r="M206" s="54">
        <f>+'Entrate tot e finalizzati'!S206-'Entrate tot e finalizzati'!T206</f>
        <v>0</v>
      </c>
      <c r="N206" s="54">
        <f>+'Entrate tot e finalizzati'!U206-'Entrate tot e finalizzati'!V206</f>
        <v>0</v>
      </c>
    </row>
    <row r="207" spans="1:14" s="2" customFormat="1" ht="12.75">
      <c r="A207" s="76"/>
      <c r="B207" s="19"/>
      <c r="C207" s="19"/>
      <c r="D207" s="8" t="s">
        <v>83</v>
      </c>
      <c r="E207" s="77"/>
      <c r="G207" s="54">
        <f>+'Entrate tot e finalizzati'!G207-'Entrate tot e finalizzati'!H207</f>
        <v>66</v>
      </c>
      <c r="H207" s="54">
        <f>+'Entrate tot e finalizzati'!I207-'Entrate tot e finalizzati'!J207</f>
        <v>0</v>
      </c>
      <c r="I207" s="54">
        <f>+'Entrate tot e finalizzati'!K207-'Entrate tot e finalizzati'!L207</f>
        <v>0</v>
      </c>
      <c r="J207" s="54">
        <f>+'Entrate tot e finalizzati'!M207-'Entrate tot e finalizzati'!N207</f>
        <v>0</v>
      </c>
      <c r="K207" s="54">
        <f>+'Entrate tot e finalizzati'!O207-'Entrate tot e finalizzati'!P207</f>
        <v>0</v>
      </c>
      <c r="L207" s="54">
        <f>+'Entrate tot e finalizzati'!Q207-'Entrate tot e finalizzati'!R207</f>
        <v>0</v>
      </c>
      <c r="M207" s="54">
        <f>+'Entrate tot e finalizzati'!S207-'Entrate tot e finalizzati'!T207</f>
        <v>136</v>
      </c>
      <c r="N207" s="54">
        <f>+'Entrate tot e finalizzati'!U207-'Entrate tot e finalizzati'!V207</f>
        <v>0</v>
      </c>
    </row>
    <row r="208" spans="1:14" s="2" customFormat="1" ht="12.75">
      <c r="A208" s="76"/>
      <c r="B208" s="19"/>
      <c r="C208" s="19"/>
      <c r="D208" s="8" t="s">
        <v>24</v>
      </c>
      <c r="E208" s="77"/>
      <c r="G208" s="54">
        <f>+'Entrate tot e finalizzati'!G208-'Entrate tot e finalizzati'!H208</f>
        <v>0</v>
      </c>
      <c r="H208" s="54">
        <f>+'Entrate tot e finalizzati'!I208-'Entrate tot e finalizzati'!J208</f>
        <v>0</v>
      </c>
      <c r="I208" s="54">
        <f>+'Entrate tot e finalizzati'!K208-'Entrate tot e finalizzati'!L208</f>
        <v>0</v>
      </c>
      <c r="J208" s="54">
        <f>+'Entrate tot e finalizzati'!M208-'Entrate tot e finalizzati'!N208</f>
        <v>0</v>
      </c>
      <c r="K208" s="54">
        <f>+'Entrate tot e finalizzati'!O208-'Entrate tot e finalizzati'!P208</f>
        <v>0</v>
      </c>
      <c r="L208" s="54">
        <f>+'Entrate tot e finalizzati'!Q208-'Entrate tot e finalizzati'!R208</f>
        <v>0</v>
      </c>
      <c r="M208" s="54">
        <f>+'Entrate tot e finalizzati'!S208-'Entrate tot e finalizzati'!T208</f>
        <v>0</v>
      </c>
      <c r="N208" s="54">
        <f>+'Entrate tot e finalizzati'!U208-'Entrate tot e finalizzati'!V208</f>
        <v>0</v>
      </c>
    </row>
    <row r="209" spans="1:14" s="2" customFormat="1" ht="12.75">
      <c r="A209" s="76"/>
      <c r="B209" s="19"/>
      <c r="C209" s="19"/>
      <c r="D209" s="53" t="s">
        <v>63</v>
      </c>
      <c r="E209" s="77"/>
      <c r="G209" s="54">
        <f>+'Entrate tot e finalizzati'!G209-'Entrate tot e finalizzati'!H209</f>
        <v>0</v>
      </c>
      <c r="H209" s="54">
        <f>+'Entrate tot e finalizzati'!I209-'Entrate tot e finalizzati'!J209</f>
        <v>0</v>
      </c>
      <c r="I209" s="54">
        <f>+'Entrate tot e finalizzati'!K209-'Entrate tot e finalizzati'!L209</f>
        <v>0</v>
      </c>
      <c r="J209" s="54">
        <f>+'Entrate tot e finalizzati'!M209-'Entrate tot e finalizzati'!N209</f>
        <v>0</v>
      </c>
      <c r="K209" s="54">
        <f>+'Entrate tot e finalizzati'!O209-'Entrate tot e finalizzati'!P209</f>
        <v>0</v>
      </c>
      <c r="L209" s="54">
        <f>+'Entrate tot e finalizzati'!Q209-'Entrate tot e finalizzati'!R209</f>
        <v>0</v>
      </c>
      <c r="M209" s="54">
        <f>+'Entrate tot e finalizzati'!S209-'Entrate tot e finalizzati'!T209</f>
        <v>0</v>
      </c>
      <c r="N209" s="54">
        <f>+'Entrate tot e finalizzati'!U209-'Entrate tot e finalizzati'!V209</f>
        <v>0</v>
      </c>
    </row>
    <row r="210" spans="1:14" s="2" customFormat="1" ht="12.75">
      <c r="A210" s="76"/>
      <c r="B210" s="19"/>
      <c r="C210" s="19"/>
      <c r="D210" s="53" t="s">
        <v>80</v>
      </c>
      <c r="E210" s="77"/>
      <c r="G210" s="54">
        <f>+'Entrate tot e finalizzati'!G210-'Entrate tot e finalizzati'!H210</f>
        <v>0</v>
      </c>
      <c r="H210" s="54">
        <f>+'Entrate tot e finalizzati'!I210-'Entrate tot e finalizzati'!J210</f>
        <v>0</v>
      </c>
      <c r="I210" s="54">
        <f>+'Entrate tot e finalizzati'!K210-'Entrate tot e finalizzati'!L210</f>
        <v>0</v>
      </c>
      <c r="J210" s="54">
        <f>+'Entrate tot e finalizzati'!M210-'Entrate tot e finalizzati'!N210</f>
        <v>0</v>
      </c>
      <c r="K210" s="54">
        <f>+'Entrate tot e finalizzati'!O210-'Entrate tot e finalizzati'!P210</f>
        <v>0</v>
      </c>
      <c r="L210" s="54">
        <f>+'Entrate tot e finalizzati'!Q210-'Entrate tot e finalizzati'!R210</f>
        <v>0</v>
      </c>
      <c r="M210" s="54">
        <f>+'Entrate tot e finalizzati'!S210-'Entrate tot e finalizzati'!T210</f>
        <v>0</v>
      </c>
      <c r="N210" s="54">
        <f>+'Entrate tot e finalizzati'!U210-'Entrate tot e finalizzati'!V210</f>
        <v>0</v>
      </c>
    </row>
    <row r="211" spans="1:14" s="2" customFormat="1" ht="12.75">
      <c r="A211" s="76"/>
      <c r="B211" s="19"/>
      <c r="C211" s="19"/>
      <c r="D211" s="14" t="s">
        <v>62</v>
      </c>
      <c r="E211" s="77"/>
      <c r="G211" s="54">
        <f>+'Entrate tot e finalizzati'!G211-'Entrate tot e finalizzati'!H211</f>
        <v>0</v>
      </c>
      <c r="H211" s="54">
        <f>+'Entrate tot e finalizzati'!I211-'Entrate tot e finalizzati'!J211</f>
        <v>0</v>
      </c>
      <c r="I211" s="54">
        <f>+'Entrate tot e finalizzati'!K211-'Entrate tot e finalizzati'!L211</f>
        <v>0</v>
      </c>
      <c r="J211" s="54">
        <f>+'Entrate tot e finalizzati'!M211-'Entrate tot e finalizzati'!N211</f>
        <v>0</v>
      </c>
      <c r="K211" s="54">
        <f>+'Entrate tot e finalizzati'!O211-'Entrate tot e finalizzati'!P211</f>
        <v>0</v>
      </c>
      <c r="L211" s="54">
        <f>+'Entrate tot e finalizzati'!Q211-'Entrate tot e finalizzati'!R211</f>
        <v>0</v>
      </c>
      <c r="M211" s="54">
        <f>+'Entrate tot e finalizzati'!S211-'Entrate tot e finalizzati'!T211</f>
        <v>0</v>
      </c>
      <c r="N211" s="54">
        <f>+'Entrate tot e finalizzati'!U211-'Entrate tot e finalizzati'!V211</f>
        <v>0</v>
      </c>
    </row>
    <row r="212" spans="1:14" s="2" customFormat="1" ht="12.75">
      <c r="A212" s="76"/>
      <c r="B212" s="19"/>
      <c r="C212" s="19"/>
      <c r="D212" s="14" t="s">
        <v>148</v>
      </c>
      <c r="E212" s="77"/>
      <c r="G212" s="54">
        <f>+'Entrate tot e finalizzati'!G212-'Entrate tot e finalizzati'!H212</f>
        <v>0</v>
      </c>
      <c r="H212" s="54">
        <f>+'Entrate tot e finalizzati'!I212-'Entrate tot e finalizzati'!J212</f>
        <v>0</v>
      </c>
      <c r="I212" s="54">
        <f>+'Entrate tot e finalizzati'!K212-'Entrate tot e finalizzati'!L212</f>
        <v>0</v>
      </c>
      <c r="J212" s="54">
        <f>+'Entrate tot e finalizzati'!M212-'Entrate tot e finalizzati'!N212</f>
        <v>0</v>
      </c>
      <c r="K212" s="54">
        <f>+'Entrate tot e finalizzati'!O212-'Entrate tot e finalizzati'!P212</f>
        <v>0</v>
      </c>
      <c r="L212" s="54">
        <f>+'Entrate tot e finalizzati'!Q212-'Entrate tot e finalizzati'!R212</f>
        <v>0</v>
      </c>
      <c r="M212" s="54">
        <f>+'Entrate tot e finalizzati'!S212-'Entrate tot e finalizzati'!T212</f>
        <v>0</v>
      </c>
      <c r="N212" s="54">
        <f>+'Entrate tot e finalizzati'!U212-'Entrate tot e finalizzati'!V212</f>
        <v>0</v>
      </c>
    </row>
    <row r="213" spans="1:14" s="2" customFormat="1" ht="12.75">
      <c r="A213" s="76"/>
      <c r="B213" s="19"/>
      <c r="C213" s="19"/>
      <c r="D213" s="52" t="s">
        <v>93</v>
      </c>
      <c r="E213" s="77"/>
      <c r="G213" s="54">
        <f>+'Entrate tot e finalizzati'!G213-'Entrate tot e finalizzati'!H213</f>
        <v>1613</v>
      </c>
      <c r="H213" s="54">
        <f>+'Entrate tot e finalizzati'!I213-'Entrate tot e finalizzati'!J213</f>
        <v>2173</v>
      </c>
      <c r="I213" s="54">
        <f>+'Entrate tot e finalizzati'!K213-'Entrate tot e finalizzati'!L213</f>
        <v>1687</v>
      </c>
      <c r="J213" s="54">
        <f>+'Entrate tot e finalizzati'!M213-'Entrate tot e finalizzati'!N213</f>
        <v>724</v>
      </c>
      <c r="K213" s="54">
        <f>+'Entrate tot e finalizzati'!O213-'Entrate tot e finalizzati'!P213</f>
        <v>717</v>
      </c>
      <c r="L213" s="54">
        <f>+'Entrate tot e finalizzati'!Q213-'Entrate tot e finalizzati'!R213</f>
        <v>745</v>
      </c>
      <c r="M213" s="54">
        <f>+'Entrate tot e finalizzati'!S213-'Entrate tot e finalizzati'!T213</f>
        <v>624</v>
      </c>
      <c r="N213" s="54">
        <f>+'Entrate tot e finalizzati'!U213-'Entrate tot e finalizzati'!V213</f>
        <v>681</v>
      </c>
    </row>
    <row r="214" spans="1:14" s="81" customFormat="1" ht="12.75">
      <c r="A214" s="76"/>
      <c r="B214" s="19" t="s">
        <v>104</v>
      </c>
      <c r="C214" s="19"/>
      <c r="D214" s="53"/>
      <c r="E214" s="77"/>
      <c r="F214" s="2"/>
      <c r="G214" s="93">
        <f>+'Entrate tot e finalizzati'!G214-'Entrate tot e finalizzati'!H214</f>
        <v>569</v>
      </c>
      <c r="H214" s="93">
        <f>+'Entrate tot e finalizzati'!I214-'Entrate tot e finalizzati'!J214</f>
        <v>1405</v>
      </c>
      <c r="I214" s="93">
        <f>+'Entrate tot e finalizzati'!K214-'Entrate tot e finalizzati'!L214</f>
        <v>3027</v>
      </c>
      <c r="J214" s="93">
        <f>+'Entrate tot e finalizzati'!M214-'Entrate tot e finalizzati'!N214</f>
        <v>3229</v>
      </c>
      <c r="K214" s="93">
        <f>+'Entrate tot e finalizzati'!O214-'Entrate tot e finalizzati'!P214</f>
        <v>3939</v>
      </c>
      <c r="L214" s="93">
        <f>+'Entrate tot e finalizzati'!Q214-'Entrate tot e finalizzati'!R214</f>
        <v>4905</v>
      </c>
      <c r="M214" s="93">
        <f>+'Entrate tot e finalizzati'!S214-'Entrate tot e finalizzati'!T214</f>
        <v>3863</v>
      </c>
      <c r="N214" s="93">
        <f>+'Entrate tot e finalizzati'!U214-'Entrate tot e finalizzati'!V214</f>
        <v>3111</v>
      </c>
    </row>
    <row r="215" spans="1:14" s="2" customFormat="1" ht="12.75">
      <c r="A215" s="76"/>
      <c r="B215" s="19"/>
      <c r="C215" s="19"/>
      <c r="D215" s="14" t="s">
        <v>81</v>
      </c>
      <c r="E215" s="77"/>
      <c r="G215" s="54">
        <f>+'Entrate tot e finalizzati'!G215-'Entrate tot e finalizzati'!H215</f>
        <v>0</v>
      </c>
      <c r="H215" s="54">
        <f>+'Entrate tot e finalizzati'!I215-'Entrate tot e finalizzati'!J215</f>
        <v>0</v>
      </c>
      <c r="I215" s="54">
        <f>+'Entrate tot e finalizzati'!K215-'Entrate tot e finalizzati'!L215</f>
        <v>50</v>
      </c>
      <c r="J215" s="54">
        <f>+'Entrate tot e finalizzati'!M215-'Entrate tot e finalizzati'!N215</f>
        <v>2</v>
      </c>
      <c r="K215" s="54">
        <f>+'Entrate tot e finalizzati'!O215-'Entrate tot e finalizzati'!P215</f>
        <v>32</v>
      </c>
      <c r="L215" s="54">
        <f>+'Entrate tot e finalizzati'!Q215-'Entrate tot e finalizzati'!R215</f>
        <v>10</v>
      </c>
      <c r="M215" s="54">
        <f>+'Entrate tot e finalizzati'!S215-'Entrate tot e finalizzati'!T215</f>
        <v>2</v>
      </c>
      <c r="N215" s="54">
        <f>+'Entrate tot e finalizzati'!U215-'Entrate tot e finalizzati'!V215</f>
        <v>0</v>
      </c>
    </row>
    <row r="216" spans="1:14" s="2" customFormat="1" ht="12.75">
      <c r="A216" s="76"/>
      <c r="B216" s="19"/>
      <c r="C216" s="19"/>
      <c r="D216" s="53" t="s">
        <v>79</v>
      </c>
      <c r="E216" s="77"/>
      <c r="G216" s="54">
        <f>+'Entrate tot e finalizzati'!G216-'Entrate tot e finalizzati'!H216</f>
        <v>0</v>
      </c>
      <c r="H216" s="54">
        <f>+'Entrate tot e finalizzati'!I216-'Entrate tot e finalizzati'!J216</f>
        <v>0</v>
      </c>
      <c r="I216" s="54">
        <f>+'Entrate tot e finalizzati'!K216-'Entrate tot e finalizzati'!L216</f>
        <v>0</v>
      </c>
      <c r="J216" s="54">
        <f>+'Entrate tot e finalizzati'!M216-'Entrate tot e finalizzati'!N216</f>
        <v>0</v>
      </c>
      <c r="K216" s="54">
        <f>+'Entrate tot e finalizzati'!O216-'Entrate tot e finalizzati'!P216</f>
        <v>1</v>
      </c>
      <c r="L216" s="54">
        <f>+'Entrate tot e finalizzati'!Q216-'Entrate tot e finalizzati'!R216</f>
        <v>1</v>
      </c>
      <c r="M216" s="54">
        <f>+'Entrate tot e finalizzati'!S216-'Entrate tot e finalizzati'!T216</f>
        <v>1</v>
      </c>
      <c r="N216" s="54">
        <f>+'Entrate tot e finalizzati'!U216-'Entrate tot e finalizzati'!V216</f>
        <v>1</v>
      </c>
    </row>
    <row r="217" spans="1:14" s="2" customFormat="1" ht="12.75">
      <c r="A217" s="76"/>
      <c r="B217" s="19"/>
      <c r="C217" s="19"/>
      <c r="D217" s="53" t="s">
        <v>105</v>
      </c>
      <c r="E217" s="77"/>
      <c r="G217" s="54">
        <f>+'Entrate tot e finalizzati'!G218-'Entrate tot e finalizzati'!H218</f>
        <v>0</v>
      </c>
      <c r="H217" s="54">
        <f>+'Entrate tot e finalizzati'!I218-'Entrate tot e finalizzati'!J218</f>
        <v>0</v>
      </c>
      <c r="I217" s="54">
        <f>+'Entrate tot e finalizzati'!K218-'Entrate tot e finalizzati'!L218</f>
        <v>0</v>
      </c>
      <c r="J217" s="54">
        <f>+'Entrate tot e finalizzati'!M218-'Entrate tot e finalizzati'!N218</f>
        <v>0</v>
      </c>
      <c r="K217" s="54">
        <f>+'Entrate tot e finalizzati'!O218-'Entrate tot e finalizzati'!P218</f>
        <v>0</v>
      </c>
      <c r="L217" s="54">
        <f>+'Entrate tot e finalizzati'!Q218-'Entrate tot e finalizzati'!R218</f>
        <v>0</v>
      </c>
      <c r="M217" s="54">
        <f>+'Entrate tot e finalizzati'!S218-'Entrate tot e finalizzati'!T218</f>
        <v>0</v>
      </c>
      <c r="N217" s="54">
        <f>+'Entrate tot e finalizzati'!U218-'Entrate tot e finalizzati'!V218</f>
        <v>0</v>
      </c>
    </row>
    <row r="218" spans="1:14" s="2" customFormat="1" ht="12.75">
      <c r="A218" s="76"/>
      <c r="B218" s="19"/>
      <c r="C218" s="19"/>
      <c r="D218" s="53" t="s">
        <v>106</v>
      </c>
      <c r="E218" s="77"/>
      <c r="G218" s="54">
        <f>+'Entrate tot e finalizzati'!G219-'Entrate tot e finalizzati'!H219</f>
        <v>0</v>
      </c>
      <c r="H218" s="54">
        <f>+'Entrate tot e finalizzati'!I219-'Entrate tot e finalizzati'!J219</f>
        <v>0</v>
      </c>
      <c r="I218" s="54">
        <f>+'Entrate tot e finalizzati'!K219-'Entrate tot e finalizzati'!L219</f>
        <v>0</v>
      </c>
      <c r="J218" s="54">
        <f>+'Entrate tot e finalizzati'!M219-'Entrate tot e finalizzati'!N219</f>
        <v>0</v>
      </c>
      <c r="K218" s="54">
        <f>+'Entrate tot e finalizzati'!O219-'Entrate tot e finalizzati'!P219</f>
        <v>0</v>
      </c>
      <c r="L218" s="54">
        <f>+'Entrate tot e finalizzati'!Q219-'Entrate tot e finalizzati'!R219</f>
        <v>0</v>
      </c>
      <c r="M218" s="54">
        <f>+'Entrate tot e finalizzati'!S219-'Entrate tot e finalizzati'!T219</f>
        <v>0</v>
      </c>
      <c r="N218" s="54">
        <f>+'Entrate tot e finalizzati'!U219-'Entrate tot e finalizzati'!V219</f>
        <v>0</v>
      </c>
    </row>
    <row r="219" spans="1:14" s="2" customFormat="1" ht="12.75">
      <c r="A219" s="76"/>
      <c r="B219" s="19"/>
      <c r="C219" s="19"/>
      <c r="D219" s="53" t="s">
        <v>89</v>
      </c>
      <c r="E219" s="77"/>
      <c r="G219" s="54">
        <f>+'Entrate tot e finalizzati'!G220-'Entrate tot e finalizzati'!H220</f>
        <v>0</v>
      </c>
      <c r="H219" s="54">
        <f>+'Entrate tot e finalizzati'!I220-'Entrate tot e finalizzati'!J220</f>
        <v>0</v>
      </c>
      <c r="I219" s="54">
        <f>+'Entrate tot e finalizzati'!K220-'Entrate tot e finalizzati'!L220</f>
        <v>0</v>
      </c>
      <c r="J219" s="54">
        <f>+'Entrate tot e finalizzati'!M220-'Entrate tot e finalizzati'!N220</f>
        <v>10</v>
      </c>
      <c r="K219" s="54">
        <f>+'Entrate tot e finalizzati'!O220-'Entrate tot e finalizzati'!P220</f>
        <v>11</v>
      </c>
      <c r="L219" s="54">
        <f>+'Entrate tot e finalizzati'!Q220-'Entrate tot e finalizzati'!R220</f>
        <v>11</v>
      </c>
      <c r="M219" s="54">
        <f>+'Entrate tot e finalizzati'!S220-'Entrate tot e finalizzati'!T220</f>
        <v>11</v>
      </c>
      <c r="N219" s="54">
        <f>+'Entrate tot e finalizzati'!U220-'Entrate tot e finalizzati'!V220</f>
        <v>11</v>
      </c>
    </row>
    <row r="220" spans="1:14" s="2" customFormat="1" ht="12.75">
      <c r="A220" s="76"/>
      <c r="B220" s="19"/>
      <c r="C220" s="19"/>
      <c r="D220" s="8" t="s">
        <v>83</v>
      </c>
      <c r="E220" s="77"/>
      <c r="G220" s="54">
        <f>+'Entrate tot e finalizzati'!G221-'Entrate tot e finalizzati'!H221</f>
        <v>0</v>
      </c>
      <c r="H220" s="54">
        <f>+'Entrate tot e finalizzati'!I221-'Entrate tot e finalizzati'!J221</f>
        <v>0</v>
      </c>
      <c r="I220" s="54">
        <f>+'Entrate tot e finalizzati'!K221-'Entrate tot e finalizzati'!L221</f>
        <v>0</v>
      </c>
      <c r="J220" s="54">
        <f>+'Entrate tot e finalizzati'!M221-'Entrate tot e finalizzati'!N221</f>
        <v>0</v>
      </c>
      <c r="K220" s="54">
        <f>+'Entrate tot e finalizzati'!O221-'Entrate tot e finalizzati'!P221</f>
        <v>0</v>
      </c>
      <c r="L220" s="54">
        <f>+'Entrate tot e finalizzati'!Q221-'Entrate tot e finalizzati'!R221</f>
        <v>1033</v>
      </c>
      <c r="M220" s="54">
        <f>+'Entrate tot e finalizzati'!S221-'Entrate tot e finalizzati'!T221</f>
        <v>160</v>
      </c>
      <c r="N220" s="54">
        <f>+'Entrate tot e finalizzati'!U221-'Entrate tot e finalizzati'!V221</f>
        <v>0</v>
      </c>
    </row>
    <row r="221" spans="1:14" s="2" customFormat="1" ht="12.75">
      <c r="A221" s="76"/>
      <c r="B221" s="19"/>
      <c r="C221" s="19"/>
      <c r="D221" s="8" t="s">
        <v>24</v>
      </c>
      <c r="E221" s="77"/>
      <c r="G221" s="54">
        <f>+'Entrate tot e finalizzati'!G222-'Entrate tot e finalizzati'!H222</f>
        <v>0</v>
      </c>
      <c r="H221" s="54">
        <f>+'Entrate tot e finalizzati'!I222-'Entrate tot e finalizzati'!J222</f>
        <v>0</v>
      </c>
      <c r="I221" s="54">
        <f>+'Entrate tot e finalizzati'!K222-'Entrate tot e finalizzati'!L222</f>
        <v>0</v>
      </c>
      <c r="J221" s="54">
        <f>+'Entrate tot e finalizzati'!M222-'Entrate tot e finalizzati'!N222</f>
        <v>0</v>
      </c>
      <c r="K221" s="54">
        <f>+'Entrate tot e finalizzati'!O222-'Entrate tot e finalizzati'!P222</f>
        <v>0</v>
      </c>
      <c r="L221" s="54">
        <f>+'Entrate tot e finalizzati'!Q222-'Entrate tot e finalizzati'!R222</f>
        <v>0</v>
      </c>
      <c r="M221" s="54">
        <f>+'Entrate tot e finalizzati'!S222-'Entrate tot e finalizzati'!T222</f>
        <v>0</v>
      </c>
      <c r="N221" s="54">
        <f>+'Entrate tot e finalizzati'!U222-'Entrate tot e finalizzati'!V222</f>
        <v>0</v>
      </c>
    </row>
    <row r="222" spans="1:14" s="2" customFormat="1" ht="12.75">
      <c r="A222" s="76"/>
      <c r="B222" s="19"/>
      <c r="C222" s="19"/>
      <c r="D222" s="8" t="s">
        <v>94</v>
      </c>
      <c r="E222" s="77"/>
      <c r="G222" s="54">
        <f>+'Entrate tot e finalizzati'!G223-'Entrate tot e finalizzati'!H223</f>
        <v>569</v>
      </c>
      <c r="H222" s="54">
        <f>+'Entrate tot e finalizzati'!I223-'Entrate tot e finalizzati'!J223</f>
        <v>1405</v>
      </c>
      <c r="I222" s="54">
        <f>+'Entrate tot e finalizzati'!K223-'Entrate tot e finalizzati'!L223</f>
        <v>2977</v>
      </c>
      <c r="J222" s="54">
        <f>+'Entrate tot e finalizzati'!M223-'Entrate tot e finalizzati'!N223</f>
        <v>3217</v>
      </c>
      <c r="K222" s="54">
        <f>+'Entrate tot e finalizzati'!O223-'Entrate tot e finalizzati'!P223</f>
        <v>3895</v>
      </c>
      <c r="L222" s="54">
        <f>+'Entrate tot e finalizzati'!Q223-'Entrate tot e finalizzati'!R223</f>
        <v>3850</v>
      </c>
      <c r="M222" s="54">
        <f>+'Entrate tot e finalizzati'!S223-'Entrate tot e finalizzati'!T223</f>
        <v>3679</v>
      </c>
      <c r="N222" s="54">
        <f>+'Entrate tot e finalizzati'!U223-'Entrate tot e finalizzati'!V223</f>
        <v>3099</v>
      </c>
    </row>
    <row r="223" spans="1:14" s="2" customFormat="1" ht="12.75">
      <c r="A223" s="76"/>
      <c r="B223" s="19" t="s">
        <v>137</v>
      </c>
      <c r="C223" s="19"/>
      <c r="D223" s="53"/>
      <c r="E223" s="77"/>
      <c r="G223" s="93">
        <f>+'Entrate tot e finalizzati'!G224-'Entrate tot e finalizzati'!H224</f>
        <v>0</v>
      </c>
      <c r="H223" s="93">
        <f>+'Entrate tot e finalizzati'!I224-'Entrate tot e finalizzati'!J224</f>
        <v>0</v>
      </c>
      <c r="I223" s="93">
        <f>+'Entrate tot e finalizzati'!K224-'Entrate tot e finalizzati'!L224</f>
        <v>0</v>
      </c>
      <c r="J223" s="93">
        <f>+'Entrate tot e finalizzati'!M224-'Entrate tot e finalizzati'!N224</f>
        <v>0</v>
      </c>
      <c r="K223" s="93">
        <f>+'Entrate tot e finalizzati'!O224-'Entrate tot e finalizzati'!P224</f>
        <v>0</v>
      </c>
      <c r="L223" s="93">
        <f>+'Entrate tot e finalizzati'!Q224-'Entrate tot e finalizzati'!R224</f>
        <v>0</v>
      </c>
      <c r="M223" s="93">
        <f>+'Entrate tot e finalizzati'!S224-'Entrate tot e finalizzati'!T224</f>
        <v>0</v>
      </c>
      <c r="N223" s="93">
        <f>+'Entrate tot e finalizzati'!U224-'Entrate tot e finalizzati'!V224</f>
        <v>0</v>
      </c>
    </row>
    <row r="224" spans="1:14" s="2" customFormat="1" ht="12.75">
      <c r="A224" s="76"/>
      <c r="B224" s="19"/>
      <c r="C224" s="19"/>
      <c r="D224" s="53" t="s">
        <v>80</v>
      </c>
      <c r="E224" s="77"/>
      <c r="G224" s="54">
        <f>+'Entrate tot e finalizzati'!G225-'Entrate tot e finalizzati'!H225</f>
        <v>0</v>
      </c>
      <c r="H224" s="54">
        <f>+'Entrate tot e finalizzati'!I225-'Entrate tot e finalizzati'!J225</f>
        <v>0</v>
      </c>
      <c r="I224" s="54">
        <f>+'Entrate tot e finalizzati'!K225-'Entrate tot e finalizzati'!L225</f>
        <v>0</v>
      </c>
      <c r="J224" s="54">
        <f>+'Entrate tot e finalizzati'!M225-'Entrate tot e finalizzati'!N225</f>
        <v>0</v>
      </c>
      <c r="K224" s="54">
        <f>+'Entrate tot e finalizzati'!O225-'Entrate tot e finalizzati'!P225</f>
        <v>0</v>
      </c>
      <c r="L224" s="54">
        <f>+'Entrate tot e finalizzati'!Q225-'Entrate tot e finalizzati'!R225</f>
        <v>0</v>
      </c>
      <c r="M224" s="54">
        <f>+'Entrate tot e finalizzati'!S225-'Entrate tot e finalizzati'!T225</f>
        <v>0</v>
      </c>
      <c r="N224" s="54">
        <f>+'Entrate tot e finalizzati'!U225-'Entrate tot e finalizzati'!V225</f>
        <v>0</v>
      </c>
    </row>
    <row r="225" spans="1:14" s="2" customFormat="1" ht="12.75">
      <c r="A225" s="76"/>
      <c r="B225" s="19" t="s">
        <v>138</v>
      </c>
      <c r="C225" s="19"/>
      <c r="D225" s="53"/>
      <c r="E225" s="77"/>
      <c r="G225" s="93">
        <f>+'Entrate tot e finalizzati'!G226-'Entrate tot e finalizzati'!H226</f>
        <v>0</v>
      </c>
      <c r="H225" s="93">
        <f>+'Entrate tot e finalizzati'!I226-'Entrate tot e finalizzati'!J226</f>
        <v>0</v>
      </c>
      <c r="I225" s="93">
        <f>+'Entrate tot e finalizzati'!K226-'Entrate tot e finalizzati'!L226</f>
        <v>0</v>
      </c>
      <c r="J225" s="93">
        <f>+'Entrate tot e finalizzati'!M226-'Entrate tot e finalizzati'!N226</f>
        <v>0</v>
      </c>
      <c r="K225" s="93">
        <f>+'Entrate tot e finalizzati'!O226-'Entrate tot e finalizzati'!P226</f>
        <v>0</v>
      </c>
      <c r="L225" s="93">
        <f>+'Entrate tot e finalizzati'!Q226-'Entrate tot e finalizzati'!R226</f>
        <v>0</v>
      </c>
      <c r="M225" s="93">
        <f>+'Entrate tot e finalizzati'!S226-'Entrate tot e finalizzati'!T226</f>
        <v>14</v>
      </c>
      <c r="N225" s="93">
        <f>+'Entrate tot e finalizzati'!U226-'Entrate tot e finalizzati'!V226</f>
        <v>39</v>
      </c>
    </row>
    <row r="226" spans="1:14" s="2" customFormat="1" ht="12.75">
      <c r="A226" s="76"/>
      <c r="B226" s="19"/>
      <c r="C226" s="19"/>
      <c r="D226" s="53" t="s">
        <v>80</v>
      </c>
      <c r="E226" s="77"/>
      <c r="G226" s="54">
        <f>+'Entrate tot e finalizzati'!G227-'Entrate tot e finalizzati'!H227</f>
        <v>0</v>
      </c>
      <c r="H226" s="54">
        <f>+'Entrate tot e finalizzati'!I227-'Entrate tot e finalizzati'!J227</f>
        <v>0</v>
      </c>
      <c r="I226" s="54">
        <f>+'Entrate tot e finalizzati'!K227-'Entrate tot e finalizzati'!L227</f>
        <v>0</v>
      </c>
      <c r="J226" s="54">
        <f>+'Entrate tot e finalizzati'!M227-'Entrate tot e finalizzati'!N227</f>
        <v>0</v>
      </c>
      <c r="K226" s="54">
        <f>+'Entrate tot e finalizzati'!O227-'Entrate tot e finalizzati'!P227</f>
        <v>0</v>
      </c>
      <c r="L226" s="54">
        <f>+'Entrate tot e finalizzati'!Q227-'Entrate tot e finalizzati'!R227</f>
        <v>0</v>
      </c>
      <c r="M226" s="54">
        <f>+'Entrate tot e finalizzati'!S227-'Entrate tot e finalizzati'!T227</f>
        <v>0</v>
      </c>
      <c r="N226" s="54">
        <f>+'Entrate tot e finalizzati'!U227-'Entrate tot e finalizzati'!V227</f>
        <v>0</v>
      </c>
    </row>
    <row r="227" spans="1:14" s="2" customFormat="1" ht="12.75">
      <c r="A227" s="76"/>
      <c r="B227" s="19"/>
      <c r="C227" s="19"/>
      <c r="D227" s="52" t="s">
        <v>25</v>
      </c>
      <c r="E227" s="77"/>
      <c r="G227" s="54">
        <f>+'Entrate tot e finalizzati'!G228-'Entrate tot e finalizzati'!H228</f>
        <v>0</v>
      </c>
      <c r="H227" s="54">
        <f>+'Entrate tot e finalizzati'!I228-'Entrate tot e finalizzati'!J228</f>
        <v>0</v>
      </c>
      <c r="I227" s="54">
        <f>+'Entrate tot e finalizzati'!K228-'Entrate tot e finalizzati'!L228</f>
        <v>0</v>
      </c>
      <c r="J227" s="54">
        <f>+'Entrate tot e finalizzati'!M228-'Entrate tot e finalizzati'!N228</f>
        <v>0</v>
      </c>
      <c r="K227" s="54">
        <f>+'Entrate tot e finalizzati'!O228-'Entrate tot e finalizzati'!P228</f>
        <v>0</v>
      </c>
      <c r="L227" s="54">
        <f>+'Entrate tot e finalizzati'!Q228-'Entrate tot e finalizzati'!R228</f>
        <v>0</v>
      </c>
      <c r="M227" s="54">
        <f>+'Entrate tot e finalizzati'!S228-'Entrate tot e finalizzati'!T228</f>
        <v>0</v>
      </c>
      <c r="N227" s="54">
        <f>+'Entrate tot e finalizzati'!U228-'Entrate tot e finalizzati'!V228</f>
        <v>0</v>
      </c>
    </row>
    <row r="228" spans="1:14" s="2" customFormat="1" ht="12.75">
      <c r="A228" s="76"/>
      <c r="B228" s="19"/>
      <c r="C228" s="19"/>
      <c r="D228" s="53" t="s">
        <v>56</v>
      </c>
      <c r="E228" s="77"/>
      <c r="G228" s="54">
        <f>+'Entrate tot e finalizzati'!G230-'Entrate tot e finalizzati'!H230</f>
        <v>0</v>
      </c>
      <c r="H228" s="54">
        <f>+'Entrate tot e finalizzati'!I230-'Entrate tot e finalizzati'!J230</f>
        <v>0</v>
      </c>
      <c r="I228" s="54">
        <f>+'Entrate tot e finalizzati'!K230-'Entrate tot e finalizzati'!L230</f>
        <v>0</v>
      </c>
      <c r="J228" s="54">
        <f>+'Entrate tot e finalizzati'!M230-'Entrate tot e finalizzati'!N230</f>
        <v>0</v>
      </c>
      <c r="K228" s="54">
        <f>+'Entrate tot e finalizzati'!O230-'Entrate tot e finalizzati'!P230</f>
        <v>0</v>
      </c>
      <c r="L228" s="54">
        <f>+'Entrate tot e finalizzati'!Q230-'Entrate tot e finalizzati'!R230</f>
        <v>0</v>
      </c>
      <c r="M228" s="54">
        <f>+'Entrate tot e finalizzati'!S230-'Entrate tot e finalizzati'!T230</f>
        <v>0</v>
      </c>
      <c r="N228" s="54">
        <f>+'Entrate tot e finalizzati'!U230-'Entrate tot e finalizzati'!V230</f>
        <v>0</v>
      </c>
    </row>
    <row r="229" spans="1:14" s="2" customFormat="1" ht="12.75">
      <c r="A229" s="76"/>
      <c r="B229" s="19"/>
      <c r="C229" s="19"/>
      <c r="D229" s="8" t="s">
        <v>83</v>
      </c>
      <c r="E229" s="77"/>
      <c r="G229" s="54">
        <f>+'Entrate tot e finalizzati'!G231-'Entrate tot e finalizzati'!H231</f>
        <v>0</v>
      </c>
      <c r="H229" s="54">
        <f>+'Entrate tot e finalizzati'!I231-'Entrate tot e finalizzati'!J231</f>
        <v>0</v>
      </c>
      <c r="I229" s="54">
        <f>+'Entrate tot e finalizzati'!K231-'Entrate tot e finalizzati'!L231</f>
        <v>0</v>
      </c>
      <c r="J229" s="54">
        <f>+'Entrate tot e finalizzati'!M231-'Entrate tot e finalizzati'!N231</f>
        <v>0</v>
      </c>
      <c r="K229" s="54">
        <f>+'Entrate tot e finalizzati'!O231-'Entrate tot e finalizzati'!P231</f>
        <v>0</v>
      </c>
      <c r="L229" s="54">
        <f>+'Entrate tot e finalizzati'!Q231-'Entrate tot e finalizzati'!R231</f>
        <v>0</v>
      </c>
      <c r="M229" s="54">
        <f>+'Entrate tot e finalizzati'!S231-'Entrate tot e finalizzati'!T231</f>
        <v>0</v>
      </c>
      <c r="N229" s="54">
        <f>+'Entrate tot e finalizzati'!U231-'Entrate tot e finalizzati'!V231</f>
        <v>39</v>
      </c>
    </row>
    <row r="230" spans="1:14" s="2" customFormat="1" ht="12.75">
      <c r="A230" s="76"/>
      <c r="B230" s="19"/>
      <c r="C230" s="19"/>
      <c r="D230" s="53" t="s">
        <v>112</v>
      </c>
      <c r="E230" s="77"/>
      <c r="G230" s="54">
        <f>+'Entrate tot e finalizzati'!G232-'Entrate tot e finalizzati'!H232</f>
        <v>0</v>
      </c>
      <c r="H230" s="54">
        <f>+'Entrate tot e finalizzati'!I232-'Entrate tot e finalizzati'!J232</f>
        <v>0</v>
      </c>
      <c r="I230" s="54">
        <f>+'Entrate tot e finalizzati'!K232-'Entrate tot e finalizzati'!L232</f>
        <v>0</v>
      </c>
      <c r="J230" s="54">
        <f>+'Entrate tot e finalizzati'!M232-'Entrate tot e finalizzati'!N232</f>
        <v>0</v>
      </c>
      <c r="K230" s="54">
        <f>+'Entrate tot e finalizzati'!O232-'Entrate tot e finalizzati'!P232</f>
        <v>0</v>
      </c>
      <c r="L230" s="54">
        <f>+'Entrate tot e finalizzati'!Q232-'Entrate tot e finalizzati'!R232</f>
        <v>0</v>
      </c>
      <c r="M230" s="54">
        <f>+'Entrate tot e finalizzati'!S232-'Entrate tot e finalizzati'!T232</f>
        <v>0</v>
      </c>
      <c r="N230" s="54">
        <f>+'Entrate tot e finalizzati'!U232-'Entrate tot e finalizzati'!V232</f>
        <v>0</v>
      </c>
    </row>
    <row r="231" spans="1:14" s="2" customFormat="1" ht="12.75">
      <c r="A231" s="87"/>
      <c r="B231" s="176"/>
      <c r="C231" s="176"/>
      <c r="D231" s="140" t="s">
        <v>24</v>
      </c>
      <c r="E231" s="89"/>
      <c r="F231" s="91"/>
      <c r="G231" s="101">
        <f>+'Entrate tot e finalizzati'!G233-'Entrate tot e finalizzati'!H233</f>
        <v>0</v>
      </c>
      <c r="H231" s="101">
        <f>+'Entrate tot e finalizzati'!I233-'Entrate tot e finalizzati'!J233</f>
        <v>0</v>
      </c>
      <c r="I231" s="101">
        <f>+'Entrate tot e finalizzati'!K233-'Entrate tot e finalizzati'!L233</f>
        <v>0</v>
      </c>
      <c r="J231" s="101">
        <f>+'Entrate tot e finalizzati'!M233-'Entrate tot e finalizzati'!N233</f>
        <v>0</v>
      </c>
      <c r="K231" s="101">
        <f>+'Entrate tot e finalizzati'!O233-'Entrate tot e finalizzati'!P233</f>
        <v>0</v>
      </c>
      <c r="L231" s="101">
        <f>+'Entrate tot e finalizzati'!Q233-'Entrate tot e finalizzati'!R233</f>
        <v>0</v>
      </c>
      <c r="M231" s="101">
        <f>+'Entrate tot e finalizzati'!S233-'Entrate tot e finalizzati'!T233</f>
        <v>0</v>
      </c>
      <c r="N231" s="101">
        <f>+'Entrate tot e finalizzati'!U233-'Entrate tot e finalizzati'!V233</f>
        <v>0</v>
      </c>
    </row>
    <row r="232" spans="1:14" s="2" customFormat="1" ht="12.75">
      <c r="A232" s="137" t="s">
        <v>18</v>
      </c>
      <c r="B232" s="132"/>
      <c r="C232" s="132"/>
      <c r="D232" s="132"/>
      <c r="E232" s="133"/>
      <c r="F232" s="134"/>
      <c r="G232" s="136">
        <f>+'Entrate tot e finalizzati'!G234-'Entrate tot e finalizzati'!H234</f>
        <v>800</v>
      </c>
      <c r="H232" s="136">
        <f>+'Entrate tot e finalizzati'!I234-'Entrate tot e finalizzati'!J234</f>
        <v>811</v>
      </c>
      <c r="I232" s="136">
        <f>+'Entrate tot e finalizzati'!K234-'Entrate tot e finalizzati'!L234</f>
        <v>796</v>
      </c>
      <c r="J232" s="136">
        <f>+'Entrate tot e finalizzati'!M234-'Entrate tot e finalizzati'!N234</f>
        <v>648</v>
      </c>
      <c r="K232" s="136">
        <f>+'Entrate tot e finalizzati'!O234-'Entrate tot e finalizzati'!P234</f>
        <v>583</v>
      </c>
      <c r="L232" s="136">
        <f>+'Entrate tot e finalizzati'!Q234-'Entrate tot e finalizzati'!R234</f>
        <v>544</v>
      </c>
      <c r="M232" s="136">
        <f>+'Entrate tot e finalizzati'!S234-'Entrate tot e finalizzati'!T234</f>
        <v>549</v>
      </c>
      <c r="N232" s="136">
        <f>+'Entrate tot e finalizzati'!U234-'Entrate tot e finalizzati'!V234</f>
        <v>616</v>
      </c>
    </row>
    <row r="233" spans="1:14" s="2" customFormat="1" ht="12.75">
      <c r="A233" s="76"/>
      <c r="B233" s="82" t="s">
        <v>139</v>
      </c>
      <c r="C233" s="82"/>
      <c r="D233" s="52"/>
      <c r="E233" s="77"/>
      <c r="G233" s="142">
        <f>+'Entrate tot e finalizzati'!G235-'Entrate tot e finalizzati'!H235</f>
        <v>0</v>
      </c>
      <c r="H233" s="142">
        <f>+'Entrate tot e finalizzati'!I235-'Entrate tot e finalizzati'!J235</f>
        <v>0</v>
      </c>
      <c r="I233" s="142">
        <f>+'Entrate tot e finalizzati'!K235-'Entrate tot e finalizzati'!L235</f>
        <v>0</v>
      </c>
      <c r="J233" s="142">
        <f>+'Entrate tot e finalizzati'!M235-'Entrate tot e finalizzati'!N235</f>
        <v>0</v>
      </c>
      <c r="K233" s="142">
        <f>+'Entrate tot e finalizzati'!O235-'Entrate tot e finalizzati'!P235</f>
        <v>0</v>
      </c>
      <c r="L233" s="142">
        <f>+'Entrate tot e finalizzati'!Q235-'Entrate tot e finalizzati'!R235</f>
        <v>0</v>
      </c>
      <c r="M233" s="142">
        <f>+'Entrate tot e finalizzati'!S235-'Entrate tot e finalizzati'!T235</f>
        <v>0</v>
      </c>
      <c r="N233" s="142">
        <f>+'Entrate tot e finalizzati'!U235-'Entrate tot e finalizzati'!V235</f>
        <v>0</v>
      </c>
    </row>
    <row r="234" spans="1:14" s="2" customFormat="1" ht="12.75">
      <c r="A234" s="13"/>
      <c r="B234" s="8"/>
      <c r="C234" s="8"/>
      <c r="D234" s="52" t="s">
        <v>25</v>
      </c>
      <c r="E234" s="27"/>
      <c r="F234"/>
      <c r="G234" s="37">
        <f>+'Entrate tot e finalizzati'!G236-'Entrate tot e finalizzati'!H236</f>
        <v>0</v>
      </c>
      <c r="H234" s="37">
        <f>+'Entrate tot e finalizzati'!I236-'Entrate tot e finalizzati'!J236</f>
        <v>0</v>
      </c>
      <c r="I234" s="37">
        <f>+'Entrate tot e finalizzati'!K236-'Entrate tot e finalizzati'!L236</f>
        <v>0</v>
      </c>
      <c r="J234" s="37">
        <f>+'Entrate tot e finalizzati'!M236-'Entrate tot e finalizzati'!N236</f>
        <v>0</v>
      </c>
      <c r="K234" s="37">
        <f>+'Entrate tot e finalizzati'!O236-'Entrate tot e finalizzati'!P236</f>
        <v>0</v>
      </c>
      <c r="L234" s="37">
        <f>+'Entrate tot e finalizzati'!Q236-'Entrate tot e finalizzati'!R236</f>
        <v>0</v>
      </c>
      <c r="M234" s="37">
        <f>+'Entrate tot e finalizzati'!S236-'Entrate tot e finalizzati'!T236</f>
        <v>0</v>
      </c>
      <c r="N234" s="37">
        <f>+'Entrate tot e finalizzati'!U236-'Entrate tot e finalizzati'!V236</f>
        <v>0</v>
      </c>
    </row>
    <row r="235" spans="1:14" s="2" customFormat="1" ht="12.75">
      <c r="A235" s="13"/>
      <c r="B235" s="8"/>
      <c r="C235" s="8"/>
      <c r="D235" s="53" t="s">
        <v>63</v>
      </c>
      <c r="E235" s="27"/>
      <c r="F235"/>
      <c r="G235" s="37">
        <f>+'Entrate tot e finalizzati'!G237-'Entrate tot e finalizzati'!H237</f>
        <v>0</v>
      </c>
      <c r="H235" s="37">
        <f>+'Entrate tot e finalizzati'!I237-'Entrate tot e finalizzati'!J237</f>
        <v>0</v>
      </c>
      <c r="I235" s="37">
        <f>+'Entrate tot e finalizzati'!K237-'Entrate tot e finalizzati'!L237</f>
        <v>0</v>
      </c>
      <c r="J235" s="37">
        <f>+'Entrate tot e finalizzati'!M237-'Entrate tot e finalizzati'!N237</f>
        <v>0</v>
      </c>
      <c r="K235" s="37">
        <f>+'Entrate tot e finalizzati'!O237-'Entrate tot e finalizzati'!P237</f>
        <v>0</v>
      </c>
      <c r="L235" s="37">
        <f>+'Entrate tot e finalizzati'!Q237-'Entrate tot e finalizzati'!R237</f>
        <v>0</v>
      </c>
      <c r="M235" s="37">
        <f>+'Entrate tot e finalizzati'!S237-'Entrate tot e finalizzati'!T237</f>
        <v>0</v>
      </c>
      <c r="N235" s="37">
        <f>+'Entrate tot e finalizzati'!U237-'Entrate tot e finalizzati'!V237</f>
        <v>0</v>
      </c>
    </row>
    <row r="236" spans="1:14" s="2" customFormat="1" ht="12.75">
      <c r="A236" s="76"/>
      <c r="B236" s="82" t="s">
        <v>140</v>
      </c>
      <c r="C236" s="82"/>
      <c r="D236" s="52"/>
      <c r="E236" s="77"/>
      <c r="G236" s="142">
        <f>+'Entrate tot e finalizzati'!G238-'Entrate tot e finalizzati'!H238</f>
        <v>800</v>
      </c>
      <c r="H236" s="142">
        <f>+'Entrate tot e finalizzati'!I238-'Entrate tot e finalizzati'!J238</f>
        <v>811</v>
      </c>
      <c r="I236" s="142">
        <f>+'Entrate tot e finalizzati'!K238-'Entrate tot e finalizzati'!L238</f>
        <v>796</v>
      </c>
      <c r="J236" s="142">
        <f>+'Entrate tot e finalizzati'!M238-'Entrate tot e finalizzati'!N238</f>
        <v>648</v>
      </c>
      <c r="K236" s="142">
        <f>+'Entrate tot e finalizzati'!O238-'Entrate tot e finalizzati'!P238</f>
        <v>583</v>
      </c>
      <c r="L236" s="142">
        <f>+'Entrate tot e finalizzati'!Q238-'Entrate tot e finalizzati'!R238</f>
        <v>544</v>
      </c>
      <c r="M236" s="142">
        <f>+'Entrate tot e finalizzati'!S238-'Entrate tot e finalizzati'!T238</f>
        <v>549</v>
      </c>
      <c r="N236" s="142">
        <f>+'Entrate tot e finalizzati'!U238-'Entrate tot e finalizzati'!V238</f>
        <v>572</v>
      </c>
    </row>
    <row r="237" spans="1:14" s="2" customFormat="1" ht="12.75">
      <c r="A237" s="13"/>
      <c r="B237" s="8"/>
      <c r="C237" s="8"/>
      <c r="D237" s="53" t="s">
        <v>45</v>
      </c>
      <c r="E237" s="27"/>
      <c r="F237"/>
      <c r="G237" s="55">
        <f>+'Entrate tot e finalizzati'!G239-'Entrate tot e finalizzati'!H239</f>
        <v>63</v>
      </c>
      <c r="H237" s="55">
        <f>+'Entrate tot e finalizzati'!I239-'Entrate tot e finalizzati'!J239</f>
        <v>77</v>
      </c>
      <c r="I237" s="55">
        <f>+'Entrate tot e finalizzati'!K239-'Entrate tot e finalizzati'!L239</f>
        <v>207</v>
      </c>
      <c r="J237" s="55">
        <f>+'Entrate tot e finalizzati'!M239-'Entrate tot e finalizzati'!N239</f>
        <v>176</v>
      </c>
      <c r="K237" s="55">
        <f>+'Entrate tot e finalizzati'!O239-'Entrate tot e finalizzati'!P239</f>
        <v>148</v>
      </c>
      <c r="L237" s="55">
        <f>+'Entrate tot e finalizzati'!Q239-'Entrate tot e finalizzati'!R239</f>
        <v>120</v>
      </c>
      <c r="M237" s="55">
        <f>+'Entrate tot e finalizzati'!S239-'Entrate tot e finalizzati'!T239</f>
        <v>91</v>
      </c>
      <c r="N237" s="55">
        <f>+'Entrate tot e finalizzati'!U239-'Entrate tot e finalizzati'!V239</f>
        <v>83</v>
      </c>
    </row>
    <row r="238" spans="1:14" s="2" customFormat="1" ht="12.75">
      <c r="A238" s="13"/>
      <c r="B238" s="8"/>
      <c r="C238" s="8"/>
      <c r="D238" s="8" t="s">
        <v>95</v>
      </c>
      <c r="E238" s="27"/>
      <c r="F238"/>
      <c r="G238" s="37">
        <f>+'Entrate tot e finalizzati'!G240-'Entrate tot e finalizzati'!H240</f>
        <v>737</v>
      </c>
      <c r="H238" s="37">
        <f>+'Entrate tot e finalizzati'!I240-'Entrate tot e finalizzati'!J240</f>
        <v>644</v>
      </c>
      <c r="I238" s="37">
        <f>+'Entrate tot e finalizzati'!K240-'Entrate tot e finalizzati'!L240</f>
        <v>529</v>
      </c>
      <c r="J238" s="37">
        <f>+'Entrate tot e finalizzati'!M240-'Entrate tot e finalizzati'!N240</f>
        <v>455</v>
      </c>
      <c r="K238" s="37">
        <f>+'Entrate tot e finalizzati'!O240-'Entrate tot e finalizzati'!P240</f>
        <v>435</v>
      </c>
      <c r="L238" s="37">
        <f>+'Entrate tot e finalizzati'!Q240-'Entrate tot e finalizzati'!R240</f>
        <v>424</v>
      </c>
      <c r="M238" s="37">
        <f>+'Entrate tot e finalizzati'!S240-'Entrate tot e finalizzati'!T240</f>
        <v>454</v>
      </c>
      <c r="N238" s="37">
        <f>+'Entrate tot e finalizzati'!U240-'Entrate tot e finalizzati'!V240</f>
        <v>489</v>
      </c>
    </row>
    <row r="239" spans="1:14" s="2" customFormat="1" ht="12.75">
      <c r="A239" s="13"/>
      <c r="B239" s="8"/>
      <c r="C239" s="8"/>
      <c r="D239" s="14" t="s">
        <v>26</v>
      </c>
      <c r="E239" s="27"/>
      <c r="F239"/>
      <c r="G239" s="37">
        <f>+'Entrate tot e finalizzati'!G241-'Entrate tot e finalizzati'!H241</f>
        <v>0</v>
      </c>
      <c r="H239" s="37">
        <f>+'Entrate tot e finalizzati'!I241-'Entrate tot e finalizzati'!J241</f>
        <v>90</v>
      </c>
      <c r="I239" s="37">
        <f>+'Entrate tot e finalizzati'!K241-'Entrate tot e finalizzati'!L241</f>
        <v>60</v>
      </c>
      <c r="J239" s="37">
        <f>+'Entrate tot e finalizzati'!M241-'Entrate tot e finalizzati'!N241</f>
        <v>17</v>
      </c>
      <c r="K239" s="37">
        <f>+'Entrate tot e finalizzati'!O241-'Entrate tot e finalizzati'!P241</f>
        <v>0</v>
      </c>
      <c r="L239" s="37">
        <f>+'Entrate tot e finalizzati'!Q241-'Entrate tot e finalizzati'!R241</f>
        <v>0</v>
      </c>
      <c r="M239" s="37">
        <f>+'Entrate tot e finalizzati'!S241-'Entrate tot e finalizzati'!T241</f>
        <v>0</v>
      </c>
      <c r="N239" s="37">
        <f>+'Entrate tot e finalizzati'!U241-'Entrate tot e finalizzati'!V241</f>
        <v>0</v>
      </c>
    </row>
    <row r="240" spans="1:14" s="2" customFormat="1" ht="12.75">
      <c r="A240" s="13"/>
      <c r="B240" s="8"/>
      <c r="C240" s="8"/>
      <c r="D240" s="8" t="s">
        <v>83</v>
      </c>
      <c r="E240" s="27"/>
      <c r="F240"/>
      <c r="G240" s="37">
        <f>+'Entrate tot e finalizzati'!G242-'Entrate tot e finalizzati'!H242</f>
        <v>0</v>
      </c>
      <c r="H240" s="37">
        <f>+'Entrate tot e finalizzati'!I242-'Entrate tot e finalizzati'!J242</f>
        <v>0</v>
      </c>
      <c r="I240" s="37">
        <f>+'Entrate tot e finalizzati'!K242-'Entrate tot e finalizzati'!L242</f>
        <v>0</v>
      </c>
      <c r="J240" s="37">
        <f>+'Entrate tot e finalizzati'!M242-'Entrate tot e finalizzati'!N242</f>
        <v>0</v>
      </c>
      <c r="K240" s="37">
        <f>+'Entrate tot e finalizzati'!O242-'Entrate tot e finalizzati'!P242</f>
        <v>0</v>
      </c>
      <c r="L240" s="37">
        <f>+'Entrate tot e finalizzati'!Q242-'Entrate tot e finalizzati'!R242</f>
        <v>0</v>
      </c>
      <c r="M240" s="37">
        <f>+'Entrate tot e finalizzati'!S242-'Entrate tot e finalizzati'!T242</f>
        <v>4</v>
      </c>
      <c r="N240" s="37">
        <f>+'Entrate tot e finalizzati'!U242-'Entrate tot e finalizzati'!V242</f>
        <v>0</v>
      </c>
    </row>
    <row r="241" spans="1:14" s="2" customFormat="1" ht="12.75">
      <c r="A241" s="13"/>
      <c r="B241" s="19" t="s">
        <v>141</v>
      </c>
      <c r="C241" s="19"/>
      <c r="D241" s="8"/>
      <c r="E241" s="27"/>
      <c r="F241"/>
      <c r="G241" s="138">
        <f>+'Entrate tot e finalizzati'!G243-'Entrate tot e finalizzati'!H243</f>
        <v>0</v>
      </c>
      <c r="H241" s="138">
        <f>+'Entrate tot e finalizzati'!I243-'Entrate tot e finalizzati'!J243</f>
        <v>0</v>
      </c>
      <c r="I241" s="138">
        <f>+'Entrate tot e finalizzati'!K243-'Entrate tot e finalizzati'!L243</f>
        <v>0</v>
      </c>
      <c r="J241" s="138">
        <f>+'Entrate tot e finalizzati'!M243-'Entrate tot e finalizzati'!N243</f>
        <v>0</v>
      </c>
      <c r="K241" s="138">
        <f>+'Entrate tot e finalizzati'!O243-'Entrate tot e finalizzati'!P243</f>
        <v>0</v>
      </c>
      <c r="L241" s="138">
        <f>+'Entrate tot e finalizzati'!Q243-'Entrate tot e finalizzati'!R243</f>
        <v>0</v>
      </c>
      <c r="M241" s="138">
        <f>+'Entrate tot e finalizzati'!S243-'Entrate tot e finalizzati'!T243</f>
        <v>0</v>
      </c>
      <c r="N241" s="138">
        <f>+'Entrate tot e finalizzati'!U243-'Entrate tot e finalizzati'!V243</f>
        <v>44</v>
      </c>
    </row>
    <row r="242" spans="1:14" s="2" customFormat="1" ht="12.75">
      <c r="A242" s="13"/>
      <c r="B242" s="19"/>
      <c r="C242" s="19"/>
      <c r="D242" s="53" t="s">
        <v>85</v>
      </c>
      <c r="E242" s="27"/>
      <c r="F242"/>
      <c r="G242" s="37">
        <f>+'Entrate tot e finalizzati'!G244-'Entrate tot e finalizzati'!H244</f>
        <v>0</v>
      </c>
      <c r="H242" s="37">
        <f>+'Entrate tot e finalizzati'!I244-'Entrate tot e finalizzati'!J244</f>
        <v>0</v>
      </c>
      <c r="I242" s="37">
        <f>+'Entrate tot e finalizzati'!K244-'Entrate tot e finalizzati'!L244</f>
        <v>0</v>
      </c>
      <c r="J242" s="37">
        <f>+'Entrate tot e finalizzati'!M244-'Entrate tot e finalizzati'!N244</f>
        <v>0</v>
      </c>
      <c r="K242" s="37">
        <f>+'Entrate tot e finalizzati'!O244-'Entrate tot e finalizzati'!P244</f>
        <v>0</v>
      </c>
      <c r="L242" s="37">
        <f>+'Entrate tot e finalizzati'!Q244-'Entrate tot e finalizzati'!R244</f>
        <v>0</v>
      </c>
      <c r="M242" s="37">
        <f>+'Entrate tot e finalizzati'!S244-'Entrate tot e finalizzati'!T244</f>
        <v>0</v>
      </c>
      <c r="N242" s="37">
        <f>+'Entrate tot e finalizzati'!U244-'Entrate tot e finalizzati'!V244</f>
        <v>0</v>
      </c>
    </row>
    <row r="243" spans="1:14" s="2" customFormat="1" ht="12.75">
      <c r="A243" s="13"/>
      <c r="B243" s="19"/>
      <c r="C243" s="19"/>
      <c r="D243" s="53" t="s">
        <v>29</v>
      </c>
      <c r="E243" s="27"/>
      <c r="F243"/>
      <c r="G243" s="37">
        <f>+'Entrate tot e finalizzati'!G245-'Entrate tot e finalizzati'!H245</f>
        <v>0</v>
      </c>
      <c r="H243" s="37">
        <f>+'Entrate tot e finalizzati'!I245-'Entrate tot e finalizzati'!J245</f>
        <v>0</v>
      </c>
      <c r="I243" s="37">
        <f>+'Entrate tot e finalizzati'!K245-'Entrate tot e finalizzati'!L245</f>
        <v>0</v>
      </c>
      <c r="J243" s="37">
        <f>+'Entrate tot e finalizzati'!M245-'Entrate tot e finalizzati'!N245</f>
        <v>0</v>
      </c>
      <c r="K243" s="37">
        <f>+'Entrate tot e finalizzati'!O245-'Entrate tot e finalizzati'!P245</f>
        <v>0</v>
      </c>
      <c r="L243" s="37">
        <f>+'Entrate tot e finalizzati'!Q245-'Entrate tot e finalizzati'!R245</f>
        <v>0</v>
      </c>
      <c r="M243" s="37">
        <f>+'Entrate tot e finalizzati'!S245-'Entrate tot e finalizzati'!T245</f>
        <v>0</v>
      </c>
      <c r="N243" s="37">
        <f>+'Entrate tot e finalizzati'!U245-'Entrate tot e finalizzati'!V245</f>
        <v>44</v>
      </c>
    </row>
    <row r="244" spans="1:14" s="2" customFormat="1" ht="12.75">
      <c r="A244" s="26"/>
      <c r="B244" s="176"/>
      <c r="C244" s="176"/>
      <c r="D244" s="25" t="s">
        <v>62</v>
      </c>
      <c r="E244" s="141"/>
      <c r="F244" s="33"/>
      <c r="G244" s="38">
        <f>+'Entrate tot e finalizzati'!G246-'Entrate tot e finalizzati'!H246</f>
        <v>0</v>
      </c>
      <c r="H244" s="38">
        <f>+'Entrate tot e finalizzati'!I246-'Entrate tot e finalizzati'!J246</f>
        <v>0</v>
      </c>
      <c r="I244" s="38">
        <f>+'Entrate tot e finalizzati'!K246-'Entrate tot e finalizzati'!L246</f>
        <v>0</v>
      </c>
      <c r="J244" s="38">
        <f>+'Entrate tot e finalizzati'!M246-'Entrate tot e finalizzati'!N246</f>
        <v>0</v>
      </c>
      <c r="K244" s="38">
        <f>+'Entrate tot e finalizzati'!O246-'Entrate tot e finalizzati'!P246</f>
        <v>0</v>
      </c>
      <c r="L244" s="38">
        <f>+'Entrate tot e finalizzati'!Q246-'Entrate tot e finalizzati'!R246</f>
        <v>0</v>
      </c>
      <c r="M244" s="38">
        <f>+'Entrate tot e finalizzati'!S246-'Entrate tot e finalizzati'!T246</f>
        <v>0</v>
      </c>
      <c r="N244" s="38">
        <f>+'Entrate tot e finalizzati'!U246-'Entrate tot e finalizzati'!V246</f>
        <v>0</v>
      </c>
    </row>
    <row r="245" spans="1:14" s="2" customFormat="1" ht="12.75">
      <c r="A245" s="127" t="s">
        <v>124</v>
      </c>
      <c r="B245" s="151"/>
      <c r="C245" s="151"/>
      <c r="D245" s="128"/>
      <c r="E245" s="129"/>
      <c r="F245" s="47"/>
      <c r="G245" s="51">
        <f>+'Entrate tot e finalizzati'!G247-'Entrate tot e finalizzati'!H247</f>
        <v>14914</v>
      </c>
      <c r="H245" s="51">
        <f>+'Entrate tot e finalizzati'!I247-'Entrate tot e finalizzati'!J247</f>
        <v>12416</v>
      </c>
      <c r="I245" s="51">
        <f>+'Entrate tot e finalizzati'!K247-'Entrate tot e finalizzati'!L247</f>
        <v>13287</v>
      </c>
      <c r="J245" s="51">
        <f>+'Entrate tot e finalizzati'!M247-'Entrate tot e finalizzati'!N247</f>
        <v>14526</v>
      </c>
      <c r="K245" s="51">
        <f>+'Entrate tot e finalizzati'!O247-'Entrate tot e finalizzati'!P247</f>
        <v>13736</v>
      </c>
      <c r="L245" s="51">
        <f>+'Entrate tot e finalizzati'!Q247-'Entrate tot e finalizzati'!R247</f>
        <v>15608</v>
      </c>
      <c r="M245" s="51">
        <f>+'Entrate tot e finalizzati'!S247-'Entrate tot e finalizzati'!T247</f>
        <v>18402</v>
      </c>
      <c r="N245" s="51">
        <f>+'Entrate tot e finalizzati'!U247-'Entrate tot e finalizzati'!V247</f>
        <v>25804</v>
      </c>
    </row>
    <row r="246" spans="1:14" s="2" customFormat="1" ht="12.75">
      <c r="A246" s="106"/>
      <c r="B246" s="53" t="s">
        <v>46</v>
      </c>
      <c r="C246" s="14"/>
      <c r="D246" s="15"/>
      <c r="E246" s="16"/>
      <c r="F246"/>
      <c r="G246" s="35">
        <f>+'Entrate tot e finalizzati'!G248-'Entrate tot e finalizzati'!H248</f>
        <v>3</v>
      </c>
      <c r="H246" s="35">
        <f>+'Entrate tot e finalizzati'!I248-'Entrate tot e finalizzati'!J248</f>
        <v>52</v>
      </c>
      <c r="I246" s="35">
        <f>+'Entrate tot e finalizzati'!K248-'Entrate tot e finalizzati'!L248</f>
        <v>2</v>
      </c>
      <c r="J246" s="35">
        <f>+'Entrate tot e finalizzati'!M248-'Entrate tot e finalizzati'!N248</f>
        <v>17</v>
      </c>
      <c r="K246" s="35">
        <f>+'Entrate tot e finalizzati'!O248-'Entrate tot e finalizzati'!P248</f>
        <v>31</v>
      </c>
      <c r="L246" s="35">
        <f>+'Entrate tot e finalizzati'!Q248-'Entrate tot e finalizzati'!R248</f>
        <v>8</v>
      </c>
      <c r="M246" s="35">
        <f>+'Entrate tot e finalizzati'!S248-'Entrate tot e finalizzati'!T248</f>
        <v>3</v>
      </c>
      <c r="N246" s="35">
        <f>+'Entrate tot e finalizzati'!U248-'Entrate tot e finalizzati'!V248</f>
        <v>0</v>
      </c>
    </row>
    <row r="247" spans="1:14" s="2" customFormat="1" ht="12.75">
      <c r="A247" s="24"/>
      <c r="B247" s="14" t="s">
        <v>38</v>
      </c>
      <c r="C247" s="14"/>
      <c r="D247" s="15"/>
      <c r="E247" s="16"/>
      <c r="F247"/>
      <c r="G247" s="35">
        <f>+'Entrate tot e finalizzati'!G249-'Entrate tot e finalizzati'!H249</f>
        <v>18</v>
      </c>
      <c r="H247" s="35">
        <f>+'Entrate tot e finalizzati'!I249-'Entrate tot e finalizzati'!J249</f>
        <v>12</v>
      </c>
      <c r="I247" s="35">
        <f>+'Entrate tot e finalizzati'!K249-'Entrate tot e finalizzati'!L249</f>
        <v>7</v>
      </c>
      <c r="J247" s="35">
        <f>+'Entrate tot e finalizzati'!M249-'Entrate tot e finalizzati'!N249</f>
        <v>4</v>
      </c>
      <c r="K247" s="35">
        <f>+'Entrate tot e finalizzati'!O249-'Entrate tot e finalizzati'!P249</f>
        <v>2</v>
      </c>
      <c r="L247" s="35">
        <f>+'Entrate tot e finalizzati'!Q249-'Entrate tot e finalizzati'!R249</f>
        <v>3</v>
      </c>
      <c r="M247" s="35">
        <f>+'Entrate tot e finalizzati'!S249-'Entrate tot e finalizzati'!T249</f>
        <v>14</v>
      </c>
      <c r="N247" s="35">
        <f>+'Entrate tot e finalizzati'!U249-'Entrate tot e finalizzati'!V249</f>
        <v>1</v>
      </c>
    </row>
    <row r="248" spans="1:14" s="2" customFormat="1" ht="12.75">
      <c r="A248" s="24"/>
      <c r="B248" s="14" t="s">
        <v>81</v>
      </c>
      <c r="C248" s="14"/>
      <c r="D248" s="15"/>
      <c r="E248" s="16"/>
      <c r="F248"/>
      <c r="G248" s="35">
        <f>+'Entrate tot e finalizzati'!G250-'Entrate tot e finalizzati'!H250</f>
        <v>1062</v>
      </c>
      <c r="H248" s="35">
        <f>+'Entrate tot e finalizzati'!I250-'Entrate tot e finalizzati'!J250</f>
        <v>1029</v>
      </c>
      <c r="I248" s="35">
        <f>+'Entrate tot e finalizzati'!K250-'Entrate tot e finalizzati'!L250</f>
        <v>1229</v>
      </c>
      <c r="J248" s="35">
        <f>+'Entrate tot e finalizzati'!M250-'Entrate tot e finalizzati'!N250</f>
        <v>1515</v>
      </c>
      <c r="K248" s="35">
        <f>+'Entrate tot e finalizzati'!O250-'Entrate tot e finalizzati'!P250</f>
        <v>1298</v>
      </c>
      <c r="L248" s="35">
        <f>+'Entrate tot e finalizzati'!Q250-'Entrate tot e finalizzati'!R250</f>
        <v>1286</v>
      </c>
      <c r="M248" s="35">
        <f>+'Entrate tot e finalizzati'!S250-'Entrate tot e finalizzati'!T250</f>
        <v>1693</v>
      </c>
      <c r="N248" s="35">
        <f>+'Entrate tot e finalizzati'!U250-'Entrate tot e finalizzati'!V250</f>
        <v>2554</v>
      </c>
    </row>
    <row r="249" spans="1:14" s="2" customFormat="1" ht="12.75">
      <c r="A249" s="24"/>
      <c r="B249" s="53" t="s">
        <v>85</v>
      </c>
      <c r="C249" s="14"/>
      <c r="D249" s="15"/>
      <c r="E249" s="16"/>
      <c r="F249"/>
      <c r="G249" s="35">
        <f>+'Entrate tot e finalizzati'!G251-'Entrate tot e finalizzati'!H251</f>
        <v>0</v>
      </c>
      <c r="H249" s="35">
        <f>+'Entrate tot e finalizzati'!I251-'Entrate tot e finalizzati'!J251</f>
        <v>0</v>
      </c>
      <c r="I249" s="35">
        <f>+'Entrate tot e finalizzati'!K251-'Entrate tot e finalizzati'!L251</f>
        <v>0</v>
      </c>
      <c r="J249" s="35">
        <f>+'Entrate tot e finalizzati'!M251-'Entrate tot e finalizzati'!N251</f>
        <v>0</v>
      </c>
      <c r="K249" s="35">
        <f>+'Entrate tot e finalizzati'!O251-'Entrate tot e finalizzati'!P251</f>
        <v>0</v>
      </c>
      <c r="L249" s="35">
        <f>+'Entrate tot e finalizzati'!Q251-'Entrate tot e finalizzati'!R251</f>
        <v>0</v>
      </c>
      <c r="M249" s="35">
        <f>+'Entrate tot e finalizzati'!S251-'Entrate tot e finalizzati'!T251</f>
        <v>0</v>
      </c>
      <c r="N249" s="35">
        <f>+'Entrate tot e finalizzati'!U251-'Entrate tot e finalizzati'!V251</f>
        <v>0</v>
      </c>
    </row>
    <row r="250" spans="1:14" s="2" customFormat="1" ht="12.75">
      <c r="A250" s="24"/>
      <c r="B250" s="53" t="s">
        <v>99</v>
      </c>
      <c r="C250" s="14"/>
      <c r="D250" s="15"/>
      <c r="E250" s="16"/>
      <c r="F250"/>
      <c r="G250" s="35">
        <f>+'Entrate tot e finalizzati'!G252-'Entrate tot e finalizzati'!H252</f>
        <v>899</v>
      </c>
      <c r="H250" s="35">
        <f>+'Entrate tot e finalizzati'!I252-'Entrate tot e finalizzati'!J252</f>
        <v>879</v>
      </c>
      <c r="I250" s="35">
        <f>+'Entrate tot e finalizzati'!K252-'Entrate tot e finalizzati'!L252</f>
        <v>823</v>
      </c>
      <c r="J250" s="35">
        <f>+'Entrate tot e finalizzati'!M252-'Entrate tot e finalizzati'!N252</f>
        <v>989</v>
      </c>
      <c r="K250" s="35">
        <f>+'Entrate tot e finalizzati'!O252-'Entrate tot e finalizzati'!P252</f>
        <v>1486</v>
      </c>
      <c r="L250" s="35">
        <f>+'Entrate tot e finalizzati'!Q252-'Entrate tot e finalizzati'!R252</f>
        <v>1233</v>
      </c>
      <c r="M250" s="35">
        <f>+'Entrate tot e finalizzati'!S252-'Entrate tot e finalizzati'!T252</f>
        <v>1486</v>
      </c>
      <c r="N250" s="35">
        <f>+'Entrate tot e finalizzati'!U252-'Entrate tot e finalizzati'!V252</f>
        <v>1475</v>
      </c>
    </row>
    <row r="251" spans="1:14" s="2" customFormat="1" ht="12.75">
      <c r="A251" s="24"/>
      <c r="B251" s="14" t="s">
        <v>26</v>
      </c>
      <c r="C251" s="14"/>
      <c r="D251" s="15"/>
      <c r="E251" s="16"/>
      <c r="F251"/>
      <c r="G251" s="35">
        <f>+'Entrate tot e finalizzati'!G253-'Entrate tot e finalizzati'!H253</f>
        <v>4</v>
      </c>
      <c r="H251" s="35">
        <f>+'Entrate tot e finalizzati'!I253-'Entrate tot e finalizzati'!J253</f>
        <v>30</v>
      </c>
      <c r="I251" s="35">
        <f>+'Entrate tot e finalizzati'!K253-'Entrate tot e finalizzati'!L253</f>
        <v>57</v>
      </c>
      <c r="J251" s="35">
        <f>+'Entrate tot e finalizzati'!M253-'Entrate tot e finalizzati'!N253</f>
        <v>98</v>
      </c>
      <c r="K251" s="35">
        <f>+'Entrate tot e finalizzati'!O253-'Entrate tot e finalizzati'!P253</f>
        <v>126</v>
      </c>
      <c r="L251" s="35">
        <f>+'Entrate tot e finalizzati'!Q253-'Entrate tot e finalizzati'!R253</f>
        <v>99</v>
      </c>
      <c r="M251" s="35">
        <f>+'Entrate tot e finalizzati'!S253-'Entrate tot e finalizzati'!T253</f>
        <v>72</v>
      </c>
      <c r="N251" s="35">
        <f>+'Entrate tot e finalizzati'!U253-'Entrate tot e finalizzati'!V253</f>
        <v>73</v>
      </c>
    </row>
    <row r="252" spans="1:14" ht="12.75">
      <c r="A252" s="24"/>
      <c r="B252" s="8" t="s">
        <v>24</v>
      </c>
      <c r="C252" s="8"/>
      <c r="D252" s="14"/>
      <c r="E252" s="22"/>
      <c r="G252" s="37">
        <f>+'Entrate tot e finalizzati'!G254-'Entrate tot e finalizzati'!H254</f>
        <v>0</v>
      </c>
      <c r="H252" s="37">
        <f>+'Entrate tot e finalizzati'!I254-'Entrate tot e finalizzati'!J254</f>
        <v>0</v>
      </c>
      <c r="I252" s="37">
        <f>+'Entrate tot e finalizzati'!K254-'Entrate tot e finalizzati'!L254</f>
        <v>0</v>
      </c>
      <c r="J252" s="37">
        <f>+'Entrate tot e finalizzati'!M254-'Entrate tot e finalizzati'!N254</f>
        <v>0</v>
      </c>
      <c r="K252" s="37">
        <f>+'Entrate tot e finalizzati'!O254-'Entrate tot e finalizzati'!P254</f>
        <v>0</v>
      </c>
      <c r="L252" s="37">
        <f>+'Entrate tot e finalizzati'!Q254-'Entrate tot e finalizzati'!R254</f>
        <v>0</v>
      </c>
      <c r="M252" s="37">
        <f>+'Entrate tot e finalizzati'!S254-'Entrate tot e finalizzati'!T254</f>
        <v>0</v>
      </c>
      <c r="N252" s="37">
        <f>+'Entrate tot e finalizzati'!U254-'Entrate tot e finalizzati'!V254</f>
        <v>0</v>
      </c>
    </row>
    <row r="253" spans="1:14" ht="12.75">
      <c r="A253" s="24"/>
      <c r="B253" s="14" t="s">
        <v>96</v>
      </c>
      <c r="C253" s="14"/>
      <c r="D253" s="15"/>
      <c r="E253" s="16"/>
      <c r="G253" s="35">
        <f>+'Entrate tot e finalizzati'!G255-'Entrate tot e finalizzati'!H255</f>
        <v>12928</v>
      </c>
      <c r="H253" s="35">
        <f>+'Entrate tot e finalizzati'!I255-'Entrate tot e finalizzati'!J255</f>
        <v>10414</v>
      </c>
      <c r="I253" s="35">
        <f>+'Entrate tot e finalizzati'!K255-'Entrate tot e finalizzati'!L255</f>
        <v>11169</v>
      </c>
      <c r="J253" s="35">
        <f>+'Entrate tot e finalizzati'!M255-'Entrate tot e finalizzati'!N255</f>
        <v>11903</v>
      </c>
      <c r="K253" s="35">
        <f>+'Entrate tot e finalizzati'!O255-'Entrate tot e finalizzati'!P255</f>
        <v>0</v>
      </c>
      <c r="L253" s="35">
        <f>+'Entrate tot e finalizzati'!Q255-'Entrate tot e finalizzati'!R255</f>
        <v>0</v>
      </c>
      <c r="M253" s="35">
        <f>+'Entrate tot e finalizzati'!S255-'Entrate tot e finalizzati'!T255</f>
        <v>0</v>
      </c>
      <c r="N253" s="35">
        <f>+'Entrate tot e finalizzati'!U255-'Entrate tot e finalizzati'!V255</f>
        <v>0</v>
      </c>
    </row>
    <row r="254" spans="1:14" ht="12.75">
      <c r="A254" s="71"/>
      <c r="B254" s="14" t="s">
        <v>97</v>
      </c>
      <c r="C254" s="53"/>
      <c r="D254" s="72"/>
      <c r="E254" s="73"/>
      <c r="F254" s="2"/>
      <c r="G254" s="55">
        <f>+'Entrate tot e finalizzati'!G256-'Entrate tot e finalizzati'!H256</f>
        <v>0</v>
      </c>
      <c r="H254" s="55">
        <f>+'Entrate tot e finalizzati'!I256-'Entrate tot e finalizzati'!J256</f>
        <v>0</v>
      </c>
      <c r="I254" s="55">
        <f>+'Entrate tot e finalizzati'!K256-'Entrate tot e finalizzati'!L256</f>
        <v>0</v>
      </c>
      <c r="J254" s="55">
        <f>+'Entrate tot e finalizzati'!M256-'Entrate tot e finalizzati'!N256</f>
        <v>0</v>
      </c>
      <c r="K254" s="55">
        <f>+'Entrate tot e finalizzati'!O256-'Entrate tot e finalizzati'!P256</f>
        <v>9883</v>
      </c>
      <c r="L254" s="55">
        <f>+'Entrate tot e finalizzati'!Q256-'Entrate tot e finalizzati'!R256</f>
        <v>11265</v>
      </c>
      <c r="M254" s="55">
        <f>+'Entrate tot e finalizzati'!S256-'Entrate tot e finalizzati'!T256</f>
        <v>13729</v>
      </c>
      <c r="N254" s="55">
        <f>+'Entrate tot e finalizzati'!U256-'Entrate tot e finalizzati'!V256</f>
        <v>19527</v>
      </c>
    </row>
    <row r="255" spans="1:14" ht="12.75">
      <c r="A255" s="24"/>
      <c r="B255" s="14" t="s">
        <v>98</v>
      </c>
      <c r="C255" s="14"/>
      <c r="D255" s="15"/>
      <c r="E255" s="16"/>
      <c r="G255" s="35">
        <f>+'Entrate tot e finalizzati'!G257-'Entrate tot e finalizzati'!H257</f>
        <v>0</v>
      </c>
      <c r="H255" s="35">
        <f>+'Entrate tot e finalizzati'!I257-'Entrate tot e finalizzati'!J257</f>
        <v>0</v>
      </c>
      <c r="I255" s="35">
        <f>+'Entrate tot e finalizzati'!K257-'Entrate tot e finalizzati'!L257</f>
        <v>0</v>
      </c>
      <c r="J255" s="35">
        <f>+'Entrate tot e finalizzati'!M257-'Entrate tot e finalizzati'!N257</f>
        <v>0</v>
      </c>
      <c r="K255" s="35">
        <f>+'Entrate tot e finalizzati'!O257-'Entrate tot e finalizzati'!P257</f>
        <v>910</v>
      </c>
      <c r="L255" s="35">
        <f>+'Entrate tot e finalizzati'!Q257-'Entrate tot e finalizzati'!R257</f>
        <v>1713</v>
      </c>
      <c r="M255" s="35">
        <f>+'Entrate tot e finalizzati'!S257-'Entrate tot e finalizzati'!T257</f>
        <v>1405</v>
      </c>
      <c r="N255" s="35">
        <f>+'Entrate tot e finalizzati'!U257-'Entrate tot e finalizzati'!V257</f>
        <v>2174</v>
      </c>
    </row>
    <row r="256" spans="1:14" ht="12.75">
      <c r="A256" s="173"/>
      <c r="B256" s="25" t="s">
        <v>101</v>
      </c>
      <c r="C256" s="88"/>
      <c r="D256" s="85"/>
      <c r="E256" s="86"/>
      <c r="F256" s="91"/>
      <c r="G256" s="56">
        <f>+'Entrate tot e finalizzati'!G258-'Entrate tot e finalizzati'!H258</f>
        <v>0</v>
      </c>
      <c r="H256" s="56">
        <f>+'Entrate tot e finalizzati'!I258-'Entrate tot e finalizzati'!J258</f>
        <v>0</v>
      </c>
      <c r="I256" s="56">
        <f>+'Entrate tot e finalizzati'!K258-'Entrate tot e finalizzati'!L258</f>
        <v>0</v>
      </c>
      <c r="J256" s="56">
        <f>+'Entrate tot e finalizzati'!M258-'Entrate tot e finalizzati'!N258</f>
        <v>0</v>
      </c>
      <c r="K256" s="56">
        <f>+'Entrate tot e finalizzati'!O258-'Entrate tot e finalizzati'!P258</f>
        <v>0</v>
      </c>
      <c r="L256" s="56">
        <f>+'Entrate tot e finalizzati'!Q258-'Entrate tot e finalizzati'!R258</f>
        <v>1</v>
      </c>
      <c r="M256" s="56">
        <f>+'Entrate tot e finalizzati'!S258-'Entrate tot e finalizzati'!T258</f>
        <v>0</v>
      </c>
      <c r="N256" s="56">
        <f>+'Entrate tot e finalizzati'!U258-'Entrate tot e finalizzati'!V258</f>
        <v>0</v>
      </c>
    </row>
    <row r="257" spans="1:14" ht="12.75">
      <c r="A257" s="127" t="s">
        <v>19</v>
      </c>
      <c r="B257" s="128"/>
      <c r="C257" s="128"/>
      <c r="D257" s="128"/>
      <c r="E257" s="129"/>
      <c r="F257" s="47"/>
      <c r="G257" s="51">
        <f>+'Entrate tot e finalizzati'!G259-'Entrate tot e finalizzati'!H259</f>
        <v>0</v>
      </c>
      <c r="H257" s="51">
        <f>+'Entrate tot e finalizzati'!I259-'Entrate tot e finalizzati'!J259</f>
        <v>0</v>
      </c>
      <c r="I257" s="51">
        <f>+'Entrate tot e finalizzati'!K259-'Entrate tot e finalizzati'!L259</f>
        <v>0</v>
      </c>
      <c r="J257" s="51">
        <f>+'Entrate tot e finalizzati'!M259-'Entrate tot e finalizzati'!N259</f>
        <v>0</v>
      </c>
      <c r="K257" s="51">
        <f>+'Entrate tot e finalizzati'!O259-'Entrate tot e finalizzati'!P259</f>
        <v>0</v>
      </c>
      <c r="L257" s="51">
        <f>+'Entrate tot e finalizzati'!Q259-'Entrate tot e finalizzati'!R259</f>
        <v>0</v>
      </c>
      <c r="M257" s="51">
        <f>+'Entrate tot e finalizzati'!S259-'Entrate tot e finalizzati'!T259</f>
        <v>1</v>
      </c>
      <c r="N257" s="51">
        <f>+'Entrate tot e finalizzati'!U259-'Entrate tot e finalizzati'!V259</f>
        <v>0</v>
      </c>
    </row>
    <row r="258" spans="1:14" ht="12.75">
      <c r="A258" s="107"/>
      <c r="B258" s="108" t="s">
        <v>3</v>
      </c>
      <c r="C258" s="108"/>
      <c r="D258" s="109"/>
      <c r="E258" s="110"/>
      <c r="F258" s="39"/>
      <c r="G258" s="111">
        <f>+'Entrate tot e finalizzati'!G260-'Entrate tot e finalizzati'!H260</f>
        <v>0</v>
      </c>
      <c r="H258" s="111">
        <f>+'Entrate tot e finalizzati'!I260-'Entrate tot e finalizzati'!J260</f>
        <v>0</v>
      </c>
      <c r="I258" s="111">
        <f>+'Entrate tot e finalizzati'!K260-'Entrate tot e finalizzati'!L260</f>
        <v>0</v>
      </c>
      <c r="J258" s="111">
        <f>+'Entrate tot e finalizzati'!M260-'Entrate tot e finalizzati'!N260</f>
        <v>0</v>
      </c>
      <c r="K258" s="111">
        <f>+'Entrate tot e finalizzati'!O260-'Entrate tot e finalizzati'!P260</f>
        <v>0</v>
      </c>
      <c r="L258" s="111">
        <f>+'Entrate tot e finalizzati'!Q260-'Entrate tot e finalizzati'!R260</f>
        <v>0</v>
      </c>
      <c r="M258" s="111">
        <f>+'Entrate tot e finalizzati'!S260-'Entrate tot e finalizzati'!T260</f>
        <v>0</v>
      </c>
      <c r="N258" s="111">
        <f>+'Entrate tot e finalizzati'!U260-'Entrate tot e finalizzati'!V260</f>
        <v>0</v>
      </c>
    </row>
    <row r="259" spans="1:14" ht="12.75">
      <c r="A259" s="23"/>
      <c r="B259" s="14"/>
      <c r="C259" s="14"/>
      <c r="D259" s="53" t="s">
        <v>80</v>
      </c>
      <c r="E259" s="22"/>
      <c r="G259" s="40">
        <f>+'Entrate tot e finalizzati'!G261-'Entrate tot e finalizzati'!H261</f>
        <v>0</v>
      </c>
      <c r="H259" s="40">
        <f>+'Entrate tot e finalizzati'!I261-'Entrate tot e finalizzati'!J261</f>
        <v>0</v>
      </c>
      <c r="I259" s="40">
        <f>+'Entrate tot e finalizzati'!K261-'Entrate tot e finalizzati'!L261</f>
        <v>0</v>
      </c>
      <c r="J259" s="40">
        <f>+'Entrate tot e finalizzati'!M261-'Entrate tot e finalizzati'!N261</f>
        <v>0</v>
      </c>
      <c r="K259" s="40">
        <f>+'Entrate tot e finalizzati'!O261-'Entrate tot e finalizzati'!P261</f>
        <v>0</v>
      </c>
      <c r="L259" s="40">
        <f>+'Entrate tot e finalizzati'!Q261-'Entrate tot e finalizzati'!R261</f>
        <v>0</v>
      </c>
      <c r="M259" s="40">
        <f>+'Entrate tot e finalizzati'!S261-'Entrate tot e finalizzati'!T261</f>
        <v>0</v>
      </c>
      <c r="N259" s="40">
        <f>+'Entrate tot e finalizzati'!U261-'Entrate tot e finalizzati'!V261</f>
        <v>0</v>
      </c>
    </row>
    <row r="260" spans="1:14" ht="12.75">
      <c r="A260" s="23"/>
      <c r="B260" s="14"/>
      <c r="C260" s="14"/>
      <c r="D260" s="8" t="s">
        <v>24</v>
      </c>
      <c r="E260" s="22"/>
      <c r="G260" s="40">
        <f>+'Entrate tot e finalizzati'!G262-'Entrate tot e finalizzati'!H262</f>
        <v>0</v>
      </c>
      <c r="H260" s="40">
        <f>+'Entrate tot e finalizzati'!I262-'Entrate tot e finalizzati'!J262</f>
        <v>0</v>
      </c>
      <c r="I260" s="40">
        <f>+'Entrate tot e finalizzati'!K262-'Entrate tot e finalizzati'!L262</f>
        <v>0</v>
      </c>
      <c r="J260" s="40">
        <f>+'Entrate tot e finalizzati'!M262-'Entrate tot e finalizzati'!N262</f>
        <v>0</v>
      </c>
      <c r="K260" s="40">
        <f>+'Entrate tot e finalizzati'!O262-'Entrate tot e finalizzati'!P262</f>
        <v>0</v>
      </c>
      <c r="L260" s="40">
        <f>+'Entrate tot e finalizzati'!Q262-'Entrate tot e finalizzati'!R262</f>
        <v>0</v>
      </c>
      <c r="M260" s="40">
        <f>+'Entrate tot e finalizzati'!S262-'Entrate tot e finalizzati'!T262</f>
        <v>0</v>
      </c>
      <c r="N260" s="40">
        <f>+'Entrate tot e finalizzati'!U262-'Entrate tot e finalizzati'!V262</f>
        <v>0</v>
      </c>
    </row>
    <row r="261" spans="1:14" ht="12.75">
      <c r="A261" s="23"/>
      <c r="B261" s="14"/>
      <c r="C261" s="14"/>
      <c r="D261" s="53" t="s">
        <v>100</v>
      </c>
      <c r="E261" s="22"/>
      <c r="G261" s="40">
        <f>+'Entrate tot e finalizzati'!G263-'Entrate tot e finalizzati'!H263</f>
        <v>0</v>
      </c>
      <c r="H261" s="40">
        <f>+'Entrate tot e finalizzati'!I263-'Entrate tot e finalizzati'!J263</f>
        <v>0</v>
      </c>
      <c r="I261" s="40">
        <f>+'Entrate tot e finalizzati'!K263-'Entrate tot e finalizzati'!L263</f>
        <v>0</v>
      </c>
      <c r="J261" s="40">
        <f>+'Entrate tot e finalizzati'!M263-'Entrate tot e finalizzati'!N263</f>
        <v>0</v>
      </c>
      <c r="K261" s="40">
        <f>+'Entrate tot e finalizzati'!O263-'Entrate tot e finalizzati'!P263</f>
        <v>0</v>
      </c>
      <c r="L261" s="40">
        <f>+'Entrate tot e finalizzati'!Q263-'Entrate tot e finalizzati'!R263</f>
        <v>0</v>
      </c>
      <c r="M261" s="40">
        <f>+'Entrate tot e finalizzati'!S263-'Entrate tot e finalizzati'!T263</f>
        <v>0</v>
      </c>
      <c r="N261" s="40">
        <f>+'Entrate tot e finalizzati'!U263-'Entrate tot e finalizzati'!V263</f>
        <v>0</v>
      </c>
    </row>
    <row r="262" spans="1:14" ht="12.75">
      <c r="A262" s="107"/>
      <c r="B262" s="108" t="s">
        <v>4</v>
      </c>
      <c r="C262" s="108"/>
      <c r="D262" s="109"/>
      <c r="E262" s="110"/>
      <c r="G262" s="111">
        <f>+'Entrate tot e finalizzati'!G264-'Entrate tot e finalizzati'!H264</f>
        <v>0</v>
      </c>
      <c r="H262" s="111">
        <f>+'Entrate tot e finalizzati'!I264-'Entrate tot e finalizzati'!J264</f>
        <v>0</v>
      </c>
      <c r="I262" s="111">
        <f>+'Entrate tot e finalizzati'!K264-'Entrate tot e finalizzati'!L264</f>
        <v>0</v>
      </c>
      <c r="J262" s="111">
        <f>+'Entrate tot e finalizzati'!M264-'Entrate tot e finalizzati'!N264</f>
        <v>0</v>
      </c>
      <c r="K262" s="111">
        <f>+'Entrate tot e finalizzati'!O264-'Entrate tot e finalizzati'!P264</f>
        <v>0</v>
      </c>
      <c r="L262" s="111">
        <f>+'Entrate tot e finalizzati'!Q264-'Entrate tot e finalizzati'!R264</f>
        <v>0</v>
      </c>
      <c r="M262" s="111">
        <f>+'Entrate tot e finalizzati'!S264-'Entrate tot e finalizzati'!T264</f>
        <v>0</v>
      </c>
      <c r="N262" s="111">
        <f>+'Entrate tot e finalizzati'!U264-'Entrate tot e finalizzati'!V264</f>
        <v>0</v>
      </c>
    </row>
    <row r="263" spans="1:14" ht="12.75">
      <c r="A263" s="160"/>
      <c r="B263" s="8"/>
      <c r="C263" s="8"/>
      <c r="D263" s="8" t="s">
        <v>24</v>
      </c>
      <c r="E263" s="31"/>
      <c r="F263" s="29"/>
      <c r="G263" s="37">
        <f>+'Entrate tot e finalizzati'!G265-'Entrate tot e finalizzati'!H265</f>
        <v>0</v>
      </c>
      <c r="H263" s="37">
        <f>+'Entrate tot e finalizzati'!I265-'Entrate tot e finalizzati'!J265</f>
        <v>0</v>
      </c>
      <c r="I263" s="37">
        <f>+'Entrate tot e finalizzati'!K265-'Entrate tot e finalizzati'!L265</f>
        <v>0</v>
      </c>
      <c r="J263" s="37">
        <f>+'Entrate tot e finalizzati'!M265-'Entrate tot e finalizzati'!N265</f>
        <v>0</v>
      </c>
      <c r="K263" s="37">
        <f>+'Entrate tot e finalizzati'!O265-'Entrate tot e finalizzati'!P265</f>
        <v>0</v>
      </c>
      <c r="L263" s="37">
        <f>+'Entrate tot e finalizzati'!Q265-'Entrate tot e finalizzati'!R265</f>
        <v>0</v>
      </c>
      <c r="M263" s="37">
        <f>+'Entrate tot e finalizzati'!S265-'Entrate tot e finalizzati'!T265</f>
        <v>0</v>
      </c>
      <c r="N263" s="37">
        <f>+'Entrate tot e finalizzati'!U265-'Entrate tot e finalizzati'!V265</f>
        <v>0</v>
      </c>
    </row>
    <row r="264" spans="1:14" ht="12.75">
      <c r="A264" s="23"/>
      <c r="B264" s="14"/>
      <c r="C264" s="14"/>
      <c r="D264" s="53" t="s">
        <v>80</v>
      </c>
      <c r="E264" s="22"/>
      <c r="G264" s="40">
        <f>+'Entrate tot e finalizzati'!G266-'Entrate tot e finalizzati'!H266</f>
        <v>0</v>
      </c>
      <c r="H264" s="40">
        <f>+'Entrate tot e finalizzati'!I266-'Entrate tot e finalizzati'!J266</f>
        <v>0</v>
      </c>
      <c r="I264" s="40">
        <f>+'Entrate tot e finalizzati'!K266-'Entrate tot e finalizzati'!L266</f>
        <v>0</v>
      </c>
      <c r="J264" s="40">
        <f>+'Entrate tot e finalizzati'!M266-'Entrate tot e finalizzati'!N266</f>
        <v>0</v>
      </c>
      <c r="K264" s="40">
        <f>+'Entrate tot e finalizzati'!O266-'Entrate tot e finalizzati'!P266</f>
        <v>0</v>
      </c>
      <c r="L264" s="40">
        <f>+'Entrate tot e finalizzati'!Q266-'Entrate tot e finalizzati'!R266</f>
        <v>0</v>
      </c>
      <c r="M264" s="40">
        <f>+'Entrate tot e finalizzati'!S266-'Entrate tot e finalizzati'!T266</f>
        <v>0</v>
      </c>
      <c r="N264" s="40">
        <f>+'Entrate tot e finalizzati'!U266-'Entrate tot e finalizzati'!V266</f>
        <v>0</v>
      </c>
    </row>
    <row r="265" spans="1:14" ht="12.75">
      <c r="A265" s="107"/>
      <c r="B265" s="108" t="s">
        <v>5</v>
      </c>
      <c r="C265" s="108"/>
      <c r="D265" s="109"/>
      <c r="E265" s="110"/>
      <c r="G265" s="111">
        <f>+'Entrate tot e finalizzati'!G267-'Entrate tot e finalizzati'!H267</f>
        <v>0</v>
      </c>
      <c r="H265" s="111">
        <f>+'Entrate tot e finalizzati'!I267-'Entrate tot e finalizzati'!J267</f>
        <v>0</v>
      </c>
      <c r="I265" s="111">
        <f>+'Entrate tot e finalizzati'!K267-'Entrate tot e finalizzati'!L267</f>
        <v>0</v>
      </c>
      <c r="J265" s="111">
        <f>+'Entrate tot e finalizzati'!M267-'Entrate tot e finalizzati'!N267</f>
        <v>0</v>
      </c>
      <c r="K265" s="111">
        <f>+'Entrate tot e finalizzati'!O267-'Entrate tot e finalizzati'!P267</f>
        <v>0</v>
      </c>
      <c r="L265" s="111">
        <f>+'Entrate tot e finalizzati'!Q267-'Entrate tot e finalizzati'!R267</f>
        <v>0</v>
      </c>
      <c r="M265" s="111">
        <f>+'Entrate tot e finalizzati'!S267-'Entrate tot e finalizzati'!T267</f>
        <v>0</v>
      </c>
      <c r="N265" s="111">
        <f>+'Entrate tot e finalizzati'!U267-'Entrate tot e finalizzati'!V267</f>
        <v>0</v>
      </c>
    </row>
    <row r="266" spans="1:14" ht="12.75">
      <c r="A266" s="160"/>
      <c r="B266" s="8"/>
      <c r="C266" s="8"/>
      <c r="D266" s="52" t="s">
        <v>100</v>
      </c>
      <c r="E266" s="31"/>
      <c r="F266" s="29"/>
      <c r="G266" s="37">
        <f>+'Entrate tot e finalizzati'!G268-'Entrate tot e finalizzati'!H268</f>
        <v>0</v>
      </c>
      <c r="H266" s="37">
        <f>+'Entrate tot e finalizzati'!I268-'Entrate tot e finalizzati'!J268</f>
        <v>0</v>
      </c>
      <c r="I266" s="37">
        <f>+'Entrate tot e finalizzati'!K268-'Entrate tot e finalizzati'!L268</f>
        <v>0</v>
      </c>
      <c r="J266" s="37">
        <f>+'Entrate tot e finalizzati'!M268-'Entrate tot e finalizzati'!N268</f>
        <v>0</v>
      </c>
      <c r="K266" s="37">
        <f>+'Entrate tot e finalizzati'!O268-'Entrate tot e finalizzati'!P268</f>
        <v>0</v>
      </c>
      <c r="L266" s="37">
        <f>+'Entrate tot e finalizzati'!Q268-'Entrate tot e finalizzati'!R268</f>
        <v>0</v>
      </c>
      <c r="M266" s="37">
        <f>+'Entrate tot e finalizzati'!S268-'Entrate tot e finalizzati'!T268</f>
        <v>0</v>
      </c>
      <c r="N266" s="37">
        <f>+'Entrate tot e finalizzati'!U268-'Entrate tot e finalizzati'!V268</f>
        <v>0</v>
      </c>
    </row>
    <row r="267" spans="1:14" ht="12.75">
      <c r="A267" s="23"/>
      <c r="B267" s="14"/>
      <c r="C267" s="14"/>
      <c r="D267" s="52" t="s">
        <v>25</v>
      </c>
      <c r="E267" s="22"/>
      <c r="G267" s="40">
        <f>+'Entrate tot e finalizzati'!G269-'Entrate tot e finalizzati'!H269</f>
        <v>0</v>
      </c>
      <c r="H267" s="40">
        <f>+'Entrate tot e finalizzati'!I269-'Entrate tot e finalizzati'!J269</f>
        <v>0</v>
      </c>
      <c r="I267" s="40">
        <f>+'Entrate tot e finalizzati'!K269-'Entrate tot e finalizzati'!L269</f>
        <v>0</v>
      </c>
      <c r="J267" s="40">
        <f>+'Entrate tot e finalizzati'!M269-'Entrate tot e finalizzati'!N269</f>
        <v>0</v>
      </c>
      <c r="K267" s="40">
        <f>+'Entrate tot e finalizzati'!O269-'Entrate tot e finalizzati'!P269</f>
        <v>0</v>
      </c>
      <c r="L267" s="40">
        <f>+'Entrate tot e finalizzati'!Q269-'Entrate tot e finalizzati'!R269</f>
        <v>0</v>
      </c>
      <c r="M267" s="40">
        <f>+'Entrate tot e finalizzati'!S269-'Entrate tot e finalizzati'!T269</f>
        <v>0</v>
      </c>
      <c r="N267" s="40">
        <f>+'Entrate tot e finalizzati'!U269-'Entrate tot e finalizzati'!V269</f>
        <v>0</v>
      </c>
    </row>
    <row r="268" spans="1:14" ht="12.75">
      <c r="A268" s="107"/>
      <c r="B268" s="108" t="s">
        <v>6</v>
      </c>
      <c r="C268" s="108"/>
      <c r="D268" s="109"/>
      <c r="E268" s="110"/>
      <c r="G268" s="111">
        <f>+'Entrate tot e finalizzati'!G270-'Entrate tot e finalizzati'!H270</f>
        <v>0</v>
      </c>
      <c r="H268" s="111">
        <f>+'Entrate tot e finalizzati'!I270-'Entrate tot e finalizzati'!J270</f>
        <v>0</v>
      </c>
      <c r="I268" s="111">
        <f>+'Entrate tot e finalizzati'!K270-'Entrate tot e finalizzati'!L270</f>
        <v>0</v>
      </c>
      <c r="J268" s="111">
        <f>+'Entrate tot e finalizzati'!M270-'Entrate tot e finalizzati'!N270</f>
        <v>0</v>
      </c>
      <c r="K268" s="111">
        <f>+'Entrate tot e finalizzati'!O270-'Entrate tot e finalizzati'!P270</f>
        <v>0</v>
      </c>
      <c r="L268" s="111">
        <f>+'Entrate tot e finalizzati'!Q270-'Entrate tot e finalizzati'!R270</f>
        <v>0</v>
      </c>
      <c r="M268" s="111">
        <f>+'Entrate tot e finalizzati'!S270-'Entrate tot e finalizzati'!T270</f>
        <v>1</v>
      </c>
      <c r="N268" s="111">
        <f>+'Entrate tot e finalizzati'!U270-'Entrate tot e finalizzati'!V270</f>
        <v>0</v>
      </c>
    </row>
    <row r="269" spans="1:14" ht="12.75">
      <c r="A269" s="160"/>
      <c r="B269" s="8"/>
      <c r="C269" s="8"/>
      <c r="D269" s="52" t="s">
        <v>46</v>
      </c>
      <c r="E269" s="31"/>
      <c r="F269" s="29"/>
      <c r="G269" s="37">
        <f>+'Entrate tot e finalizzati'!G271-'Entrate tot e finalizzati'!H271</f>
        <v>0</v>
      </c>
      <c r="H269" s="37">
        <f>+'Entrate tot e finalizzati'!I271-'Entrate tot e finalizzati'!J271</f>
        <v>0</v>
      </c>
      <c r="I269" s="37">
        <f>+'Entrate tot e finalizzati'!K271-'Entrate tot e finalizzati'!L271</f>
        <v>0</v>
      </c>
      <c r="J269" s="37">
        <f>+'Entrate tot e finalizzati'!M271-'Entrate tot e finalizzati'!N271</f>
        <v>0</v>
      </c>
      <c r="K269" s="37">
        <f>+'Entrate tot e finalizzati'!O271-'Entrate tot e finalizzati'!P271</f>
        <v>0</v>
      </c>
      <c r="L269" s="37">
        <f>+'Entrate tot e finalizzati'!Q271-'Entrate tot e finalizzati'!R271</f>
        <v>0</v>
      </c>
      <c r="M269" s="37">
        <f>+'Entrate tot e finalizzati'!S271-'Entrate tot e finalizzati'!T271</f>
        <v>1</v>
      </c>
      <c r="N269" s="37">
        <f>+'Entrate tot e finalizzati'!U271-'Entrate tot e finalizzati'!V271</f>
        <v>0</v>
      </c>
    </row>
    <row r="270" spans="1:14" ht="12.75">
      <c r="A270" s="160"/>
      <c r="B270" s="8"/>
      <c r="C270" s="8"/>
      <c r="D270" s="52" t="s">
        <v>66</v>
      </c>
      <c r="E270" s="31"/>
      <c r="F270" s="29"/>
      <c r="G270" s="37">
        <f>+'Entrate tot e finalizzati'!G272-'Entrate tot e finalizzati'!H272</f>
        <v>0</v>
      </c>
      <c r="H270" s="37">
        <f>+'Entrate tot e finalizzati'!I272-'Entrate tot e finalizzati'!J272</f>
        <v>0</v>
      </c>
      <c r="I270" s="37">
        <f>+'Entrate tot e finalizzati'!K272-'Entrate tot e finalizzati'!L272</f>
        <v>0</v>
      </c>
      <c r="J270" s="37">
        <f>+'Entrate tot e finalizzati'!M272-'Entrate tot e finalizzati'!N272</f>
        <v>0</v>
      </c>
      <c r="K270" s="37">
        <f>+'Entrate tot e finalizzati'!O272-'Entrate tot e finalizzati'!P272</f>
        <v>0</v>
      </c>
      <c r="L270" s="37">
        <f>+'Entrate tot e finalizzati'!Q272-'Entrate tot e finalizzati'!R272</f>
        <v>0</v>
      </c>
      <c r="M270" s="37">
        <f>+'Entrate tot e finalizzati'!S272-'Entrate tot e finalizzati'!T272</f>
        <v>0</v>
      </c>
      <c r="N270" s="37">
        <f>+'Entrate tot e finalizzati'!U272-'Entrate tot e finalizzati'!V272</f>
        <v>0</v>
      </c>
    </row>
    <row r="271" spans="1:14" ht="12.75">
      <c r="A271" s="23"/>
      <c r="B271" s="14"/>
      <c r="C271" s="14"/>
      <c r="D271" s="8" t="s">
        <v>24</v>
      </c>
      <c r="E271" s="22"/>
      <c r="G271" s="40">
        <f>+'Entrate tot e finalizzati'!G273-'Entrate tot e finalizzati'!H273</f>
        <v>0</v>
      </c>
      <c r="H271" s="40">
        <f>+'Entrate tot e finalizzati'!I273-'Entrate tot e finalizzati'!J273</f>
        <v>0</v>
      </c>
      <c r="I271" s="40">
        <f>+'Entrate tot e finalizzati'!K273-'Entrate tot e finalizzati'!L273</f>
        <v>0</v>
      </c>
      <c r="J271" s="40">
        <f>+'Entrate tot e finalizzati'!M273-'Entrate tot e finalizzati'!N273</f>
        <v>0</v>
      </c>
      <c r="K271" s="40">
        <f>+'Entrate tot e finalizzati'!O273-'Entrate tot e finalizzati'!P273</f>
        <v>0</v>
      </c>
      <c r="L271" s="40">
        <f>+'Entrate tot e finalizzati'!Q273-'Entrate tot e finalizzati'!R273</f>
        <v>0</v>
      </c>
      <c r="M271" s="40">
        <f>+'Entrate tot e finalizzati'!S273-'Entrate tot e finalizzati'!T273</f>
        <v>0</v>
      </c>
      <c r="N271" s="40">
        <f>+'Entrate tot e finalizzati'!U273-'Entrate tot e finalizzati'!V273</f>
        <v>0</v>
      </c>
    </row>
    <row r="272" spans="1:14" ht="15.75">
      <c r="A272" s="94" t="s">
        <v>8</v>
      </c>
      <c r="B272" s="95"/>
      <c r="C272" s="95"/>
      <c r="D272" s="95"/>
      <c r="E272" s="96"/>
      <c r="F272" s="97"/>
      <c r="G272" s="143">
        <f>+'Entrate tot e finalizzati'!G274-'Entrate tot e finalizzati'!H274</f>
        <v>397226</v>
      </c>
      <c r="H272" s="143">
        <f>+'Entrate tot e finalizzati'!I274-'Entrate tot e finalizzati'!J274</f>
        <v>410706</v>
      </c>
      <c r="I272" s="143">
        <f>+'Entrate tot e finalizzati'!K274-'Entrate tot e finalizzati'!L274</f>
        <v>408658</v>
      </c>
      <c r="J272" s="143">
        <f>+'Entrate tot e finalizzati'!M274-'Entrate tot e finalizzati'!N274</f>
        <v>418336</v>
      </c>
      <c r="K272" s="143">
        <f>+'Entrate tot e finalizzati'!O274-'Entrate tot e finalizzati'!P274</f>
        <v>435757</v>
      </c>
      <c r="L272" s="143">
        <f>+'Entrate tot e finalizzati'!Q274-'Entrate tot e finalizzati'!R274</f>
        <v>451149</v>
      </c>
      <c r="M272" s="143">
        <f>+'Entrate tot e finalizzati'!S274-'Entrate tot e finalizzati'!T274</f>
        <v>473026</v>
      </c>
      <c r="N272" s="143">
        <f>+'Entrate tot e finalizzati'!U274-'Entrate tot e finalizzati'!V274</f>
        <v>476850</v>
      </c>
    </row>
    <row r="273" spans="6:14" ht="15">
      <c r="F273" s="98"/>
      <c r="G273"/>
      <c r="H273"/>
      <c r="I273"/>
      <c r="J273"/>
      <c r="K273"/>
      <c r="L273"/>
      <c r="M273"/>
      <c r="N273" s="172"/>
    </row>
    <row r="274" spans="7:14" ht="12.75">
      <c r="G274"/>
      <c r="H274"/>
      <c r="I274"/>
      <c r="J274"/>
      <c r="K274"/>
      <c r="L274"/>
      <c r="M274"/>
      <c r="N274"/>
    </row>
    <row r="275" spans="7:14" ht="12.75">
      <c r="G275"/>
      <c r="H275"/>
      <c r="I275"/>
      <c r="J275"/>
      <c r="K275"/>
      <c r="L275"/>
      <c r="M275"/>
      <c r="N275"/>
    </row>
    <row r="276" spans="7:14" ht="12.75">
      <c r="G276"/>
      <c r="H276"/>
      <c r="I276"/>
      <c r="J276"/>
      <c r="K276"/>
      <c r="L276"/>
      <c r="M276"/>
      <c r="N276"/>
    </row>
    <row r="277" spans="7:14" ht="12.75">
      <c r="G277"/>
      <c r="H277"/>
      <c r="I277"/>
      <c r="J277"/>
      <c r="K277"/>
      <c r="L277"/>
      <c r="M277"/>
      <c r="N277"/>
    </row>
    <row r="278" spans="7:14" ht="12.75">
      <c r="G278"/>
      <c r="H278"/>
      <c r="I278"/>
      <c r="J278"/>
      <c r="K278"/>
      <c r="L278"/>
      <c r="M278"/>
      <c r="N278"/>
    </row>
    <row r="279" spans="7:14" ht="12.75">
      <c r="G279"/>
      <c r="H279"/>
      <c r="I279"/>
      <c r="J279"/>
      <c r="K279"/>
      <c r="L279"/>
      <c r="M279"/>
      <c r="N279"/>
    </row>
    <row r="280" spans="7:14" ht="12.75">
      <c r="G280"/>
      <c r="H280"/>
      <c r="I280"/>
      <c r="J280"/>
      <c r="K280"/>
      <c r="L280"/>
      <c r="M280"/>
      <c r="N280"/>
    </row>
    <row r="281" spans="7:14" ht="12.75">
      <c r="G281"/>
      <c r="H281"/>
      <c r="I281"/>
      <c r="J281"/>
      <c r="K281"/>
      <c r="L281"/>
      <c r="M281"/>
      <c r="N281"/>
    </row>
    <row r="282" spans="7:14" ht="12.75">
      <c r="G282"/>
      <c r="H282"/>
      <c r="I282"/>
      <c r="J282"/>
      <c r="K282"/>
      <c r="L282"/>
      <c r="M282"/>
      <c r="N282"/>
    </row>
    <row r="283" spans="7:14" ht="12.75">
      <c r="G283"/>
      <c r="H283"/>
      <c r="I283"/>
      <c r="J283"/>
      <c r="K283"/>
      <c r="L283"/>
      <c r="M283"/>
      <c r="N283"/>
    </row>
    <row r="284" spans="7:14" ht="12.75">
      <c r="G284"/>
      <c r="H284"/>
      <c r="I284"/>
      <c r="J284"/>
      <c r="K284"/>
      <c r="L284"/>
      <c r="M284"/>
      <c r="N284"/>
    </row>
    <row r="285" spans="7:14" ht="12.75">
      <c r="G285"/>
      <c r="H285"/>
      <c r="I285"/>
      <c r="J285"/>
      <c r="K285"/>
      <c r="L285"/>
      <c r="M285"/>
      <c r="N285"/>
    </row>
    <row r="286" spans="7:14" ht="12.75">
      <c r="G286"/>
      <c r="H286"/>
      <c r="I286"/>
      <c r="J286"/>
      <c r="K286"/>
      <c r="L286"/>
      <c r="M286"/>
      <c r="N286"/>
    </row>
    <row r="287" spans="7:14" ht="12.75">
      <c r="G287"/>
      <c r="H287"/>
      <c r="I287"/>
      <c r="J287"/>
      <c r="K287"/>
      <c r="L287"/>
      <c r="M287"/>
      <c r="N287"/>
    </row>
    <row r="288" spans="7:14" ht="12.75">
      <c r="G288"/>
      <c r="H288"/>
      <c r="I288"/>
      <c r="J288"/>
      <c r="K288"/>
      <c r="L288"/>
      <c r="M288"/>
      <c r="N288"/>
    </row>
    <row r="289" spans="7:14" ht="12.75">
      <c r="G289"/>
      <c r="H289"/>
      <c r="I289"/>
      <c r="J289"/>
      <c r="K289"/>
      <c r="L289"/>
      <c r="M289"/>
      <c r="N289"/>
    </row>
    <row r="290" spans="7:14" ht="12.75">
      <c r="G290"/>
      <c r="H290"/>
      <c r="I290"/>
      <c r="J290"/>
      <c r="K290"/>
      <c r="L290"/>
      <c r="M290"/>
      <c r="N290"/>
    </row>
    <row r="291" spans="7:14" ht="12.75">
      <c r="G291"/>
      <c r="H291"/>
      <c r="I291"/>
      <c r="J291"/>
      <c r="K291"/>
      <c r="L291"/>
      <c r="M291"/>
      <c r="N291"/>
    </row>
    <row r="292" spans="7:14" ht="12.75">
      <c r="G292"/>
      <c r="H292"/>
      <c r="I292"/>
      <c r="J292"/>
      <c r="K292"/>
      <c r="L292"/>
      <c r="M292"/>
      <c r="N292"/>
    </row>
    <row r="293" spans="7:14" ht="12.75">
      <c r="G293"/>
      <c r="H293"/>
      <c r="I293"/>
      <c r="J293"/>
      <c r="K293"/>
      <c r="L293"/>
      <c r="M293"/>
      <c r="N293"/>
    </row>
    <row r="294" spans="7:14" ht="12.75">
      <c r="G294"/>
      <c r="H294"/>
      <c r="I294"/>
      <c r="J294"/>
      <c r="K294"/>
      <c r="L294"/>
      <c r="M294"/>
      <c r="N294"/>
    </row>
    <row r="295" spans="7:14" ht="12.75">
      <c r="G295"/>
      <c r="H295"/>
      <c r="I295"/>
      <c r="J295"/>
      <c r="K295"/>
      <c r="L295"/>
      <c r="M295"/>
      <c r="N295"/>
    </row>
    <row r="296" spans="7:14" ht="12.75">
      <c r="G296"/>
      <c r="H296"/>
      <c r="I296"/>
      <c r="J296"/>
      <c r="K296"/>
      <c r="L296"/>
      <c r="M296"/>
      <c r="N296"/>
    </row>
    <row r="297" spans="7:14" ht="12.75">
      <c r="G297"/>
      <c r="H297"/>
      <c r="I297"/>
      <c r="J297"/>
      <c r="K297"/>
      <c r="L297"/>
      <c r="M297"/>
      <c r="N297"/>
    </row>
    <row r="298" spans="7:14" ht="12.75">
      <c r="G298"/>
      <c r="H298"/>
      <c r="I298"/>
      <c r="J298"/>
      <c r="K298"/>
      <c r="L298"/>
      <c r="M298"/>
      <c r="N298"/>
    </row>
    <row r="299" spans="7:14" ht="12.75">
      <c r="G299"/>
      <c r="H299"/>
      <c r="I299"/>
      <c r="J299"/>
      <c r="K299"/>
      <c r="L299"/>
      <c r="M299"/>
      <c r="N299"/>
    </row>
    <row r="300" spans="7:14" ht="12.75">
      <c r="G300"/>
      <c r="H300"/>
      <c r="I300"/>
      <c r="J300"/>
      <c r="K300"/>
      <c r="L300"/>
      <c r="M300"/>
      <c r="N300"/>
    </row>
    <row r="301" spans="7:14" ht="12.75">
      <c r="G301"/>
      <c r="H301"/>
      <c r="I301"/>
      <c r="J301"/>
      <c r="K301"/>
      <c r="L301"/>
      <c r="M301"/>
      <c r="N301"/>
    </row>
    <row r="302" spans="7:14" ht="12.75">
      <c r="G302"/>
      <c r="H302"/>
      <c r="I302"/>
      <c r="J302"/>
      <c r="K302"/>
      <c r="L302"/>
      <c r="M302"/>
      <c r="N302"/>
    </row>
    <row r="303" spans="7:14" ht="12.75">
      <c r="G303"/>
      <c r="H303"/>
      <c r="I303"/>
      <c r="J303"/>
      <c r="K303"/>
      <c r="L303"/>
      <c r="M303"/>
      <c r="N303"/>
    </row>
    <row r="304" spans="7:14" ht="12.75">
      <c r="G304"/>
      <c r="H304"/>
      <c r="I304"/>
      <c r="J304"/>
      <c r="K304"/>
      <c r="L304"/>
      <c r="M304"/>
      <c r="N304"/>
    </row>
    <row r="305" spans="7:14" ht="12.75">
      <c r="G305"/>
      <c r="H305"/>
      <c r="I305"/>
      <c r="J305"/>
      <c r="K305"/>
      <c r="L305"/>
      <c r="M305"/>
      <c r="N305"/>
    </row>
    <row r="306" spans="7:14" ht="12.75">
      <c r="G306"/>
      <c r="H306"/>
      <c r="I306"/>
      <c r="J306"/>
      <c r="K306"/>
      <c r="L306"/>
      <c r="M306"/>
      <c r="N306"/>
    </row>
    <row r="307" spans="7:14" ht="12.75">
      <c r="G307"/>
      <c r="H307"/>
      <c r="I307"/>
      <c r="J307"/>
      <c r="K307"/>
      <c r="L307"/>
      <c r="M307"/>
      <c r="N307"/>
    </row>
    <row r="308" spans="7:14" ht="12.75">
      <c r="G308"/>
      <c r="H308"/>
      <c r="I308"/>
      <c r="J308"/>
      <c r="K308"/>
      <c r="L308"/>
      <c r="M308"/>
      <c r="N308"/>
    </row>
    <row r="309" spans="7:14" ht="12.75">
      <c r="G309"/>
      <c r="H309"/>
      <c r="I309"/>
      <c r="J309"/>
      <c r="K309"/>
      <c r="L309"/>
      <c r="M309"/>
      <c r="N309"/>
    </row>
    <row r="310" spans="7:14" ht="12.75">
      <c r="G310"/>
      <c r="H310"/>
      <c r="I310"/>
      <c r="J310"/>
      <c r="K310"/>
      <c r="L310"/>
      <c r="M310"/>
      <c r="N310"/>
    </row>
    <row r="311" spans="7:14" ht="12.75">
      <c r="G311"/>
      <c r="H311"/>
      <c r="I311"/>
      <c r="J311"/>
      <c r="K311"/>
      <c r="L311"/>
      <c r="M311"/>
      <c r="N311"/>
    </row>
    <row r="312" spans="7:14" ht="12.75">
      <c r="G312"/>
      <c r="H312"/>
      <c r="I312"/>
      <c r="J312"/>
      <c r="K312"/>
      <c r="L312"/>
      <c r="M312"/>
      <c r="N312"/>
    </row>
    <row r="313" spans="7:14" ht="12.75">
      <c r="G313"/>
      <c r="H313"/>
      <c r="I313"/>
      <c r="J313"/>
      <c r="K313"/>
      <c r="L313"/>
      <c r="M313"/>
      <c r="N313"/>
    </row>
    <row r="314" spans="7:14" ht="12.75">
      <c r="G314"/>
      <c r="H314"/>
      <c r="I314"/>
      <c r="J314"/>
      <c r="K314"/>
      <c r="L314"/>
      <c r="M314"/>
      <c r="N314"/>
    </row>
    <row r="315" spans="7:14" ht="12.75">
      <c r="G315"/>
      <c r="H315"/>
      <c r="I315"/>
      <c r="J315"/>
      <c r="K315"/>
      <c r="L315"/>
      <c r="M315"/>
      <c r="N315"/>
    </row>
    <row r="316" spans="7:14" ht="12.75">
      <c r="G316"/>
      <c r="H316"/>
      <c r="I316"/>
      <c r="J316"/>
      <c r="K316"/>
      <c r="L316"/>
      <c r="M316"/>
      <c r="N316"/>
    </row>
    <row r="317" spans="7:14" ht="12.75">
      <c r="G317"/>
      <c r="H317"/>
      <c r="I317"/>
      <c r="J317"/>
      <c r="K317"/>
      <c r="L317"/>
      <c r="M317"/>
      <c r="N317"/>
    </row>
    <row r="318" spans="7:14" ht="12.75">
      <c r="G318"/>
      <c r="H318"/>
      <c r="I318"/>
      <c r="J318"/>
      <c r="K318"/>
      <c r="L318"/>
      <c r="M318"/>
      <c r="N318"/>
    </row>
    <row r="319" spans="7:14" ht="12.75">
      <c r="G319"/>
      <c r="H319"/>
      <c r="I319"/>
      <c r="J319"/>
      <c r="K319"/>
      <c r="L319"/>
      <c r="M319"/>
      <c r="N319"/>
    </row>
    <row r="320" spans="7:14" ht="12.75">
      <c r="G320"/>
      <c r="H320"/>
      <c r="I320"/>
      <c r="J320"/>
      <c r="K320"/>
      <c r="L320"/>
      <c r="M320"/>
      <c r="N320"/>
    </row>
    <row r="321" spans="7:14" ht="12.75">
      <c r="G321"/>
      <c r="H321"/>
      <c r="I321"/>
      <c r="J321"/>
      <c r="K321"/>
      <c r="L321"/>
      <c r="M321"/>
      <c r="N321"/>
    </row>
    <row r="322" spans="7:14" ht="12.75">
      <c r="G322"/>
      <c r="H322"/>
      <c r="I322"/>
      <c r="J322"/>
      <c r="K322"/>
      <c r="L322"/>
      <c r="M322"/>
      <c r="N322"/>
    </row>
    <row r="323" spans="7:14" ht="12.75">
      <c r="G323"/>
      <c r="H323"/>
      <c r="I323"/>
      <c r="J323"/>
      <c r="K323"/>
      <c r="L323"/>
      <c r="M323"/>
      <c r="N323"/>
    </row>
    <row r="324" spans="7:14" ht="12.75">
      <c r="G324"/>
      <c r="H324"/>
      <c r="I324"/>
      <c r="J324"/>
      <c r="K324"/>
      <c r="L324"/>
      <c r="M324"/>
      <c r="N324"/>
    </row>
    <row r="325" spans="7:14" ht="12.75">
      <c r="G325"/>
      <c r="H325"/>
      <c r="I325"/>
      <c r="J325"/>
      <c r="K325"/>
      <c r="L325"/>
      <c r="M325"/>
      <c r="N325"/>
    </row>
    <row r="326" spans="7:14" ht="12.75">
      <c r="G326"/>
      <c r="H326"/>
      <c r="I326"/>
      <c r="J326"/>
      <c r="K326"/>
      <c r="L326"/>
      <c r="M326"/>
      <c r="N326"/>
    </row>
    <row r="327" spans="7:14" ht="12.75">
      <c r="G327"/>
      <c r="H327"/>
      <c r="I327"/>
      <c r="J327"/>
      <c r="K327"/>
      <c r="L327"/>
      <c r="M327"/>
      <c r="N327"/>
    </row>
    <row r="328" spans="7:14" ht="12.75">
      <c r="G328"/>
      <c r="H328"/>
      <c r="I328"/>
      <c r="J328"/>
      <c r="K328"/>
      <c r="L328"/>
      <c r="M328"/>
      <c r="N328"/>
    </row>
    <row r="329" spans="7:14" ht="12.75">
      <c r="G329"/>
      <c r="H329"/>
      <c r="I329"/>
      <c r="J329"/>
      <c r="K329"/>
      <c r="L329"/>
      <c r="M329"/>
      <c r="N329"/>
    </row>
    <row r="330" spans="7:14" ht="12.75">
      <c r="G330"/>
      <c r="H330"/>
      <c r="I330"/>
      <c r="J330"/>
      <c r="K330"/>
      <c r="L330"/>
      <c r="M330"/>
      <c r="N330"/>
    </row>
    <row r="331" spans="7:14" ht="12.75">
      <c r="G331"/>
      <c r="H331"/>
      <c r="I331"/>
      <c r="J331"/>
      <c r="K331"/>
      <c r="L331"/>
      <c r="M331"/>
      <c r="N331"/>
    </row>
    <row r="332" spans="7:14" ht="12.75">
      <c r="G332"/>
      <c r="H332"/>
      <c r="I332"/>
      <c r="J332"/>
      <c r="K332"/>
      <c r="L332"/>
      <c r="M332"/>
      <c r="N332"/>
    </row>
    <row r="333" spans="7:14" ht="12.75">
      <c r="G333"/>
      <c r="H333"/>
      <c r="I333"/>
      <c r="J333"/>
      <c r="K333"/>
      <c r="L333"/>
      <c r="M333"/>
      <c r="N333"/>
    </row>
    <row r="334" spans="7:14" ht="12.75">
      <c r="G334"/>
      <c r="H334"/>
      <c r="I334"/>
      <c r="J334"/>
      <c r="K334"/>
      <c r="L334"/>
      <c r="M334"/>
      <c r="N334"/>
    </row>
    <row r="335" spans="7:14" ht="12.75">
      <c r="G335"/>
      <c r="H335"/>
      <c r="I335"/>
      <c r="J335"/>
      <c r="K335"/>
      <c r="L335"/>
      <c r="M335"/>
      <c r="N335"/>
    </row>
    <row r="336" spans="7:14" ht="12.75">
      <c r="G336"/>
      <c r="H336"/>
      <c r="I336"/>
      <c r="J336"/>
      <c r="K336"/>
      <c r="L336"/>
      <c r="M336"/>
      <c r="N336"/>
    </row>
    <row r="337" spans="7:14" ht="12.75">
      <c r="G337"/>
      <c r="H337"/>
      <c r="I337"/>
      <c r="J337"/>
      <c r="K337"/>
      <c r="L337"/>
      <c r="M337"/>
      <c r="N337"/>
    </row>
    <row r="338" spans="7:14" ht="12.75">
      <c r="G338"/>
      <c r="H338"/>
      <c r="I338"/>
      <c r="J338"/>
      <c r="K338"/>
      <c r="L338"/>
      <c r="M338"/>
      <c r="N338"/>
    </row>
    <row r="339" spans="7:14" ht="12.75">
      <c r="G339"/>
      <c r="H339"/>
      <c r="I339"/>
      <c r="J339"/>
      <c r="K339"/>
      <c r="L339"/>
      <c r="M339"/>
      <c r="N339"/>
    </row>
    <row r="340" spans="7:14" ht="12.75">
      <c r="G340"/>
      <c r="H340"/>
      <c r="I340"/>
      <c r="J340"/>
      <c r="K340"/>
      <c r="L340"/>
      <c r="M340"/>
      <c r="N340"/>
    </row>
    <row r="341" spans="7:14" ht="12.75">
      <c r="G341"/>
      <c r="H341"/>
      <c r="I341"/>
      <c r="J341"/>
      <c r="K341"/>
      <c r="L341"/>
      <c r="M341"/>
      <c r="N341"/>
    </row>
    <row r="342" spans="7:14" ht="12.75">
      <c r="G342"/>
      <c r="H342"/>
      <c r="I342"/>
      <c r="J342"/>
      <c r="K342"/>
      <c r="L342"/>
      <c r="M342"/>
      <c r="N342"/>
    </row>
    <row r="343" spans="7:14" ht="12.75">
      <c r="G343"/>
      <c r="H343"/>
      <c r="I343"/>
      <c r="J343"/>
      <c r="K343"/>
      <c r="L343"/>
      <c r="M343"/>
      <c r="N343"/>
    </row>
    <row r="344" spans="7:14" ht="12.75">
      <c r="G344"/>
      <c r="H344"/>
      <c r="I344"/>
      <c r="J344"/>
      <c r="K344"/>
      <c r="L344"/>
      <c r="M344"/>
      <c r="N344"/>
    </row>
    <row r="345" spans="7:14" ht="12.75">
      <c r="G345"/>
      <c r="H345"/>
      <c r="I345"/>
      <c r="J345"/>
      <c r="K345"/>
      <c r="L345"/>
      <c r="M345"/>
      <c r="N345"/>
    </row>
    <row r="346" spans="7:14" ht="12.75">
      <c r="G346"/>
      <c r="H346"/>
      <c r="I346"/>
      <c r="J346"/>
      <c r="K346"/>
      <c r="L346"/>
      <c r="M346"/>
      <c r="N346"/>
    </row>
    <row r="347" spans="7:14" ht="12.75">
      <c r="G347"/>
      <c r="H347"/>
      <c r="I347"/>
      <c r="J347"/>
      <c r="K347"/>
      <c r="L347"/>
      <c r="M347"/>
      <c r="N347"/>
    </row>
    <row r="348" spans="7:14" ht="12.75">
      <c r="G348"/>
      <c r="H348"/>
      <c r="I348"/>
      <c r="J348"/>
      <c r="K348"/>
      <c r="L348"/>
      <c r="M348"/>
      <c r="N348"/>
    </row>
    <row r="349" spans="7:14" ht="12.75">
      <c r="G349"/>
      <c r="H349"/>
      <c r="I349"/>
      <c r="J349"/>
      <c r="K349"/>
      <c r="L349"/>
      <c r="M349"/>
      <c r="N349"/>
    </row>
    <row r="350" spans="7:14" ht="12.75">
      <c r="G350"/>
      <c r="H350"/>
      <c r="I350"/>
      <c r="J350"/>
      <c r="K350"/>
      <c r="L350"/>
      <c r="M350"/>
      <c r="N350"/>
    </row>
    <row r="351" spans="7:14" ht="12.75">
      <c r="G351"/>
      <c r="H351"/>
      <c r="I351"/>
      <c r="J351"/>
      <c r="K351"/>
      <c r="L351"/>
      <c r="M351"/>
      <c r="N351"/>
    </row>
    <row r="352" spans="7:14" ht="12.75">
      <c r="G352"/>
      <c r="H352"/>
      <c r="I352"/>
      <c r="J352"/>
      <c r="K352"/>
      <c r="L352"/>
      <c r="M352"/>
      <c r="N352"/>
    </row>
    <row r="353" spans="7:14" ht="12.75">
      <c r="G353"/>
      <c r="H353"/>
      <c r="I353"/>
      <c r="J353"/>
      <c r="K353"/>
      <c r="L353"/>
      <c r="M353"/>
      <c r="N353"/>
    </row>
    <row r="354" spans="7:14" ht="12.75">
      <c r="G354"/>
      <c r="H354"/>
      <c r="I354"/>
      <c r="J354"/>
      <c r="K354"/>
      <c r="L354"/>
      <c r="M354"/>
      <c r="N354"/>
    </row>
    <row r="355" spans="7:14" ht="12.75">
      <c r="G355"/>
      <c r="H355"/>
      <c r="I355"/>
      <c r="J355"/>
      <c r="K355"/>
      <c r="L355"/>
      <c r="M355"/>
      <c r="N355"/>
    </row>
    <row r="356" spans="7:14" ht="12.75">
      <c r="G356"/>
      <c r="H356"/>
      <c r="I356"/>
      <c r="J356"/>
      <c r="K356"/>
      <c r="L356"/>
      <c r="M356"/>
      <c r="N356"/>
    </row>
    <row r="357" spans="7:14" ht="12.75">
      <c r="G357"/>
      <c r="H357"/>
      <c r="I357"/>
      <c r="J357"/>
      <c r="K357"/>
      <c r="L357"/>
      <c r="M357"/>
      <c r="N357"/>
    </row>
    <row r="358" spans="7:14" ht="12.75">
      <c r="G358"/>
      <c r="H358"/>
      <c r="I358"/>
      <c r="J358"/>
      <c r="K358"/>
      <c r="L358"/>
      <c r="M358"/>
      <c r="N358"/>
    </row>
    <row r="359" spans="7:14" ht="12.75">
      <c r="G359"/>
      <c r="H359"/>
      <c r="I359"/>
      <c r="J359"/>
      <c r="K359"/>
      <c r="L359"/>
      <c r="M359"/>
      <c r="N359"/>
    </row>
    <row r="360" spans="7:14" ht="12.75">
      <c r="G360"/>
      <c r="H360"/>
      <c r="I360"/>
      <c r="J360"/>
      <c r="K360"/>
      <c r="L360"/>
      <c r="M360"/>
      <c r="N360"/>
    </row>
    <row r="361" spans="7:14" ht="12.75">
      <c r="G361"/>
      <c r="H361"/>
      <c r="I361"/>
      <c r="J361"/>
      <c r="K361"/>
      <c r="L361"/>
      <c r="M361"/>
      <c r="N361"/>
    </row>
    <row r="362" spans="7:14" ht="12.75">
      <c r="G362"/>
      <c r="H362"/>
      <c r="I362"/>
      <c r="J362"/>
      <c r="K362"/>
      <c r="L362"/>
      <c r="M362"/>
      <c r="N362"/>
    </row>
    <row r="363" spans="7:14" ht="12.75">
      <c r="G363"/>
      <c r="H363"/>
      <c r="I363"/>
      <c r="J363"/>
      <c r="K363"/>
      <c r="L363"/>
      <c r="M363"/>
      <c r="N363"/>
    </row>
    <row r="364" spans="7:14" ht="12.75">
      <c r="G364"/>
      <c r="H364"/>
      <c r="I364"/>
      <c r="J364"/>
      <c r="K364"/>
      <c r="L364"/>
      <c r="M364"/>
      <c r="N364"/>
    </row>
    <row r="365" spans="7:14" ht="12.75">
      <c r="G365"/>
      <c r="H365"/>
      <c r="I365"/>
      <c r="J365"/>
      <c r="K365"/>
      <c r="L365"/>
      <c r="M365"/>
      <c r="N365"/>
    </row>
    <row r="366" spans="7:14" ht="12.75">
      <c r="G366"/>
      <c r="H366"/>
      <c r="I366"/>
      <c r="J366"/>
      <c r="K366"/>
      <c r="L366"/>
      <c r="M366"/>
      <c r="N366"/>
    </row>
    <row r="367" spans="7:14" ht="12.75">
      <c r="G367"/>
      <c r="H367"/>
      <c r="I367"/>
      <c r="J367"/>
      <c r="K367"/>
      <c r="L367"/>
      <c r="M367"/>
      <c r="N367"/>
    </row>
    <row r="368" spans="7:14" ht="12.75">
      <c r="G368"/>
      <c r="H368"/>
      <c r="I368"/>
      <c r="J368"/>
      <c r="K368"/>
      <c r="L368"/>
      <c r="M368"/>
      <c r="N368"/>
    </row>
    <row r="369" spans="7:14" ht="12.75">
      <c r="G369"/>
      <c r="H369"/>
      <c r="I369"/>
      <c r="J369"/>
      <c r="K369"/>
      <c r="L369"/>
      <c r="M369"/>
      <c r="N369"/>
    </row>
    <row r="370" spans="7:14" ht="12.75">
      <c r="G370"/>
      <c r="H370"/>
      <c r="I370"/>
      <c r="J370"/>
      <c r="K370"/>
      <c r="L370"/>
      <c r="M370"/>
      <c r="N370"/>
    </row>
    <row r="371" spans="7:14" ht="12.75">
      <c r="G371"/>
      <c r="H371"/>
      <c r="I371"/>
      <c r="J371"/>
      <c r="K371"/>
      <c r="L371"/>
      <c r="M371"/>
      <c r="N371"/>
    </row>
    <row r="372" spans="7:14" ht="12.75">
      <c r="G372"/>
      <c r="H372"/>
      <c r="I372"/>
      <c r="J372"/>
      <c r="K372"/>
      <c r="L372"/>
      <c r="M372"/>
      <c r="N372"/>
    </row>
    <row r="373" spans="7:14" ht="12.75">
      <c r="G373"/>
      <c r="H373"/>
      <c r="I373"/>
      <c r="J373"/>
      <c r="K373"/>
      <c r="L373"/>
      <c r="M373"/>
      <c r="N373"/>
    </row>
    <row r="374" spans="7:14" ht="12.75">
      <c r="G374"/>
      <c r="H374"/>
      <c r="I374"/>
      <c r="J374"/>
      <c r="K374"/>
      <c r="L374"/>
      <c r="M374"/>
      <c r="N374"/>
    </row>
    <row r="375" spans="7:14" ht="12.75">
      <c r="G375"/>
      <c r="H375"/>
      <c r="I375"/>
      <c r="J375"/>
      <c r="K375"/>
      <c r="L375"/>
      <c r="M375"/>
      <c r="N375"/>
    </row>
    <row r="376" spans="7:14" ht="12.75">
      <c r="G376"/>
      <c r="H376"/>
      <c r="I376"/>
      <c r="J376"/>
      <c r="K376"/>
      <c r="L376"/>
      <c r="M376"/>
      <c r="N376"/>
    </row>
    <row r="377" spans="7:14" ht="12.75">
      <c r="G377"/>
      <c r="H377"/>
      <c r="I377"/>
      <c r="J377"/>
      <c r="K377"/>
      <c r="L377"/>
      <c r="M377"/>
      <c r="N377"/>
    </row>
    <row r="378" spans="7:14" ht="12.75">
      <c r="G378"/>
      <c r="H378"/>
      <c r="I378"/>
      <c r="J378"/>
      <c r="K378"/>
      <c r="L378"/>
      <c r="M378"/>
      <c r="N378"/>
    </row>
    <row r="379" spans="7:14" ht="12.75">
      <c r="G379"/>
      <c r="H379"/>
      <c r="I379"/>
      <c r="J379"/>
      <c r="K379"/>
      <c r="L379"/>
      <c r="M379"/>
      <c r="N379"/>
    </row>
    <row r="380" spans="7:14" ht="12.75">
      <c r="G380"/>
      <c r="H380"/>
      <c r="I380"/>
      <c r="J380"/>
      <c r="K380"/>
      <c r="L380"/>
      <c r="M380"/>
      <c r="N380"/>
    </row>
    <row r="381" spans="7:14" ht="12.75">
      <c r="G381"/>
      <c r="H381"/>
      <c r="I381"/>
      <c r="J381"/>
      <c r="K381"/>
      <c r="L381"/>
      <c r="M381"/>
      <c r="N381"/>
    </row>
    <row r="382" spans="7:14" ht="12.75">
      <c r="G382"/>
      <c r="H382"/>
      <c r="I382"/>
      <c r="J382"/>
      <c r="K382"/>
      <c r="L382"/>
      <c r="M382"/>
      <c r="N382"/>
    </row>
    <row r="383" spans="7:14" ht="12.75">
      <c r="G383"/>
      <c r="H383"/>
      <c r="I383"/>
      <c r="J383"/>
      <c r="K383"/>
      <c r="L383"/>
      <c r="M383"/>
      <c r="N383"/>
    </row>
    <row r="384" spans="7:14" ht="12.75">
      <c r="G384"/>
      <c r="H384"/>
      <c r="I384"/>
      <c r="J384"/>
      <c r="K384"/>
      <c r="L384"/>
      <c r="M384"/>
      <c r="N384"/>
    </row>
    <row r="385" spans="7:14" ht="12.75">
      <c r="G385"/>
      <c r="H385"/>
      <c r="I385"/>
      <c r="J385"/>
      <c r="K385"/>
      <c r="L385"/>
      <c r="M385"/>
      <c r="N385"/>
    </row>
    <row r="386" spans="7:14" ht="12.75">
      <c r="G386"/>
      <c r="H386"/>
      <c r="I386"/>
      <c r="J386"/>
      <c r="K386"/>
      <c r="L386"/>
      <c r="M386"/>
      <c r="N386"/>
    </row>
    <row r="387" spans="7:14" ht="12.75">
      <c r="G387"/>
      <c r="H387"/>
      <c r="I387"/>
      <c r="J387"/>
      <c r="K387"/>
      <c r="L387"/>
      <c r="M387"/>
      <c r="N387"/>
    </row>
    <row r="388" spans="7:14" ht="12.75">
      <c r="G388"/>
      <c r="H388"/>
      <c r="I388"/>
      <c r="J388"/>
      <c r="K388"/>
      <c r="L388"/>
      <c r="M388"/>
      <c r="N388"/>
    </row>
    <row r="389" spans="7:14" ht="12.75">
      <c r="G389"/>
      <c r="H389"/>
      <c r="I389"/>
      <c r="J389"/>
      <c r="K389"/>
      <c r="L389"/>
      <c r="M389"/>
      <c r="N389"/>
    </row>
    <row r="390" spans="7:14" ht="12.75">
      <c r="G390"/>
      <c r="H390"/>
      <c r="I390"/>
      <c r="J390"/>
      <c r="K390"/>
      <c r="L390"/>
      <c r="M390"/>
      <c r="N390"/>
    </row>
    <row r="391" spans="7:14" ht="12.75">
      <c r="G391"/>
      <c r="H391"/>
      <c r="I391"/>
      <c r="J391"/>
      <c r="K391"/>
      <c r="L391"/>
      <c r="M391"/>
      <c r="N391"/>
    </row>
    <row r="392" spans="7:14" ht="12.75">
      <c r="G392"/>
      <c r="H392"/>
      <c r="I392"/>
      <c r="J392"/>
      <c r="K392"/>
      <c r="L392"/>
      <c r="M392"/>
      <c r="N392"/>
    </row>
    <row r="393" spans="7:14" ht="12.75">
      <c r="G393"/>
      <c r="H393"/>
      <c r="I393"/>
      <c r="J393"/>
      <c r="K393"/>
      <c r="L393"/>
      <c r="M393"/>
      <c r="N393"/>
    </row>
    <row r="394" spans="7:14" ht="12.75">
      <c r="G394"/>
      <c r="H394"/>
      <c r="I394"/>
      <c r="J394"/>
      <c r="K394"/>
      <c r="L394"/>
      <c r="M394"/>
      <c r="N394"/>
    </row>
    <row r="395" spans="7:14" ht="12.75">
      <c r="G395"/>
      <c r="H395"/>
      <c r="I395"/>
      <c r="J395"/>
      <c r="K395"/>
      <c r="L395"/>
      <c r="M395"/>
      <c r="N395"/>
    </row>
    <row r="396" spans="7:14" ht="12.75">
      <c r="G396"/>
      <c r="H396"/>
      <c r="I396"/>
      <c r="J396"/>
      <c r="K396"/>
      <c r="L396"/>
      <c r="M396"/>
      <c r="N396"/>
    </row>
    <row r="397" spans="7:14" ht="12.75">
      <c r="G397"/>
      <c r="H397"/>
      <c r="I397"/>
      <c r="J397"/>
      <c r="K397"/>
      <c r="L397"/>
      <c r="M397"/>
      <c r="N397"/>
    </row>
    <row r="398" spans="7:14" ht="12.75">
      <c r="G398"/>
      <c r="H398"/>
      <c r="I398"/>
      <c r="J398"/>
      <c r="K398"/>
      <c r="L398"/>
      <c r="M398"/>
      <c r="N398"/>
    </row>
    <row r="399" spans="7:14" ht="12.75">
      <c r="G399"/>
      <c r="H399"/>
      <c r="I399"/>
      <c r="J399"/>
      <c r="K399"/>
      <c r="L399"/>
      <c r="M399"/>
      <c r="N399"/>
    </row>
    <row r="400" spans="7:14" ht="12.75">
      <c r="G400"/>
      <c r="H400"/>
      <c r="I400"/>
      <c r="J400"/>
      <c r="K400"/>
      <c r="L400"/>
      <c r="M400"/>
      <c r="N400"/>
    </row>
    <row r="401" spans="7:14" ht="12.75">
      <c r="G401"/>
      <c r="H401"/>
      <c r="I401"/>
      <c r="J401"/>
      <c r="K401"/>
      <c r="L401"/>
      <c r="M401"/>
      <c r="N401"/>
    </row>
    <row r="402" spans="7:14" ht="12.75">
      <c r="G402"/>
      <c r="H402"/>
      <c r="I402"/>
      <c r="J402"/>
      <c r="K402"/>
      <c r="L402"/>
      <c r="M402"/>
      <c r="N402"/>
    </row>
    <row r="403" spans="7:14" ht="12.75">
      <c r="G403"/>
      <c r="H403"/>
      <c r="I403"/>
      <c r="J403"/>
      <c r="K403"/>
      <c r="L403"/>
      <c r="M403"/>
      <c r="N403"/>
    </row>
    <row r="404" spans="7:14" ht="12.75">
      <c r="G404"/>
      <c r="H404"/>
      <c r="I404"/>
      <c r="J404"/>
      <c r="K404"/>
      <c r="L404"/>
      <c r="M404"/>
      <c r="N404"/>
    </row>
    <row r="405" spans="7:14" ht="12.75">
      <c r="G405"/>
      <c r="H405"/>
      <c r="I405"/>
      <c r="J405"/>
      <c r="K405"/>
      <c r="L405"/>
      <c r="M405"/>
      <c r="N405"/>
    </row>
    <row r="406" spans="7:14" ht="12.75">
      <c r="G406"/>
      <c r="H406"/>
      <c r="I406"/>
      <c r="J406"/>
      <c r="K406"/>
      <c r="L406"/>
      <c r="M406"/>
      <c r="N406"/>
    </row>
    <row r="407" spans="7:14" ht="12.75">
      <c r="G407"/>
      <c r="H407"/>
      <c r="I407"/>
      <c r="J407"/>
      <c r="K407"/>
      <c r="L407"/>
      <c r="M407"/>
      <c r="N407"/>
    </row>
    <row r="408" spans="7:14" ht="12.75">
      <c r="G408"/>
      <c r="H408"/>
      <c r="I408"/>
      <c r="J408"/>
      <c r="K408"/>
      <c r="L408"/>
      <c r="M408"/>
      <c r="N408"/>
    </row>
    <row r="409" spans="7:14" ht="12.75">
      <c r="G409"/>
      <c r="H409"/>
      <c r="I409"/>
      <c r="J409"/>
      <c r="K409"/>
      <c r="L409"/>
      <c r="M409"/>
      <c r="N409"/>
    </row>
    <row r="410" spans="7:14" ht="12.75">
      <c r="G410"/>
      <c r="H410"/>
      <c r="I410"/>
      <c r="J410"/>
      <c r="K410"/>
      <c r="L410"/>
      <c r="M410"/>
      <c r="N410"/>
    </row>
    <row r="411" spans="7:14" ht="12.75">
      <c r="G411"/>
      <c r="H411"/>
      <c r="I411"/>
      <c r="J411"/>
      <c r="K411"/>
      <c r="L411"/>
      <c r="M411"/>
      <c r="N411"/>
    </row>
    <row r="412" spans="7:14" ht="12.75">
      <c r="G412"/>
      <c r="H412"/>
      <c r="I412"/>
      <c r="J412"/>
      <c r="K412"/>
      <c r="L412"/>
      <c r="M412"/>
      <c r="N412"/>
    </row>
    <row r="413" spans="7:14" ht="12.75">
      <c r="G413"/>
      <c r="H413"/>
      <c r="I413"/>
      <c r="J413"/>
      <c r="K413"/>
      <c r="L413"/>
      <c r="M413"/>
      <c r="N413"/>
    </row>
    <row r="414" spans="7:14" ht="12.75">
      <c r="G414"/>
      <c r="H414"/>
      <c r="I414"/>
      <c r="J414"/>
      <c r="K414"/>
      <c r="L414"/>
      <c r="M414"/>
      <c r="N414"/>
    </row>
    <row r="415" spans="7:14" ht="12.75">
      <c r="G415"/>
      <c r="H415"/>
      <c r="I415"/>
      <c r="J415"/>
      <c r="K415"/>
      <c r="L415"/>
      <c r="M415"/>
      <c r="N415"/>
    </row>
    <row r="416" spans="7:14" ht="12.75">
      <c r="G416"/>
      <c r="H416"/>
      <c r="I416"/>
      <c r="J416"/>
      <c r="K416"/>
      <c r="L416"/>
      <c r="M416"/>
      <c r="N416"/>
    </row>
    <row r="417" spans="7:14" ht="12.75">
      <c r="G417"/>
      <c r="H417"/>
      <c r="I417"/>
      <c r="J417"/>
      <c r="K417"/>
      <c r="L417"/>
      <c r="M417"/>
      <c r="N417"/>
    </row>
    <row r="418" spans="7:14" ht="12.75">
      <c r="G418"/>
      <c r="H418"/>
      <c r="I418"/>
      <c r="J418"/>
      <c r="K418"/>
      <c r="L418"/>
      <c r="M418"/>
      <c r="N418"/>
    </row>
    <row r="419" spans="7:14" ht="12.75">
      <c r="G419"/>
      <c r="H419"/>
      <c r="I419"/>
      <c r="J419"/>
      <c r="K419"/>
      <c r="L419"/>
      <c r="M419"/>
      <c r="N419"/>
    </row>
    <row r="420" spans="7:14" ht="12.75">
      <c r="G420"/>
      <c r="H420"/>
      <c r="I420"/>
      <c r="J420"/>
      <c r="K420"/>
      <c r="L420"/>
      <c r="M420"/>
      <c r="N420"/>
    </row>
    <row r="421" spans="7:14" ht="12.75">
      <c r="G421"/>
      <c r="H421"/>
      <c r="I421"/>
      <c r="J421"/>
      <c r="K421"/>
      <c r="L421"/>
      <c r="M421"/>
      <c r="N421"/>
    </row>
    <row r="422" spans="7:14" ht="12.75">
      <c r="G422"/>
      <c r="H422"/>
      <c r="I422"/>
      <c r="J422"/>
      <c r="K422"/>
      <c r="L422"/>
      <c r="M422"/>
      <c r="N422"/>
    </row>
    <row r="423" spans="7:14" ht="12.75">
      <c r="G423"/>
      <c r="H423"/>
      <c r="I423"/>
      <c r="J423"/>
      <c r="K423"/>
      <c r="L423"/>
      <c r="M423"/>
      <c r="N423"/>
    </row>
    <row r="424" spans="7:14" ht="12.75">
      <c r="G424"/>
      <c r="H424"/>
      <c r="I424"/>
      <c r="J424"/>
      <c r="K424"/>
      <c r="L424"/>
      <c r="M424"/>
      <c r="N424"/>
    </row>
    <row r="425" spans="7:14" ht="12.75">
      <c r="G425"/>
      <c r="H425"/>
      <c r="I425"/>
      <c r="J425"/>
      <c r="K425"/>
      <c r="L425"/>
      <c r="M425"/>
      <c r="N425"/>
    </row>
    <row r="426" spans="7:14" ht="12.75">
      <c r="G426"/>
      <c r="H426"/>
      <c r="I426"/>
      <c r="J426"/>
      <c r="K426"/>
      <c r="L426"/>
      <c r="M426"/>
      <c r="N426"/>
    </row>
    <row r="427" spans="7:14" ht="12.75">
      <c r="G427"/>
      <c r="H427"/>
      <c r="I427"/>
      <c r="J427"/>
      <c r="K427"/>
      <c r="L427"/>
      <c r="M427"/>
      <c r="N427"/>
    </row>
    <row r="428" spans="7:14" ht="12.75">
      <c r="G428"/>
      <c r="H428"/>
      <c r="I428"/>
      <c r="J428"/>
      <c r="K428"/>
      <c r="L428"/>
      <c r="M428"/>
      <c r="N428"/>
    </row>
    <row r="429" spans="7:14" ht="12.75">
      <c r="G429"/>
      <c r="H429"/>
      <c r="I429"/>
      <c r="J429"/>
      <c r="K429"/>
      <c r="L429"/>
      <c r="M429"/>
      <c r="N429"/>
    </row>
    <row r="430" spans="7:14" ht="12.75">
      <c r="G430"/>
      <c r="H430"/>
      <c r="I430"/>
      <c r="J430"/>
      <c r="K430"/>
      <c r="L430"/>
      <c r="M430"/>
      <c r="N430"/>
    </row>
    <row r="431" spans="7:14" ht="12.75">
      <c r="G431"/>
      <c r="H431"/>
      <c r="I431"/>
      <c r="J431"/>
      <c r="K431"/>
      <c r="L431"/>
      <c r="M431"/>
      <c r="N431"/>
    </row>
    <row r="432" spans="7:14" ht="12.75">
      <c r="G432"/>
      <c r="H432"/>
      <c r="I432"/>
      <c r="J432"/>
      <c r="K432"/>
      <c r="L432"/>
      <c r="M432"/>
      <c r="N432"/>
    </row>
    <row r="433" spans="7:14" ht="12.75">
      <c r="G433"/>
      <c r="H433"/>
      <c r="I433"/>
      <c r="J433"/>
      <c r="K433"/>
      <c r="L433"/>
      <c r="M433"/>
      <c r="N433"/>
    </row>
    <row r="434" spans="7:14" ht="12.75">
      <c r="G434"/>
      <c r="H434"/>
      <c r="I434"/>
      <c r="J434"/>
      <c r="K434"/>
      <c r="L434"/>
      <c r="M434"/>
      <c r="N434"/>
    </row>
    <row r="435" spans="7:14" ht="12.75">
      <c r="G435"/>
      <c r="H435"/>
      <c r="I435"/>
      <c r="J435"/>
      <c r="K435"/>
      <c r="L435"/>
      <c r="M435"/>
      <c r="N435"/>
    </row>
    <row r="436" spans="7:14" ht="12.75">
      <c r="G436"/>
      <c r="H436"/>
      <c r="I436"/>
      <c r="J436"/>
      <c r="K436"/>
      <c r="L436"/>
      <c r="M436"/>
      <c r="N436"/>
    </row>
    <row r="437" spans="7:14" ht="12.75">
      <c r="G437"/>
      <c r="H437"/>
      <c r="I437"/>
      <c r="J437"/>
      <c r="K437"/>
      <c r="L437"/>
      <c r="M437"/>
      <c r="N437"/>
    </row>
    <row r="438" spans="7:14" ht="12.75">
      <c r="G438"/>
      <c r="H438"/>
      <c r="I438"/>
      <c r="J438"/>
      <c r="K438"/>
      <c r="L438"/>
      <c r="M438"/>
      <c r="N438"/>
    </row>
    <row r="439" spans="7:14" ht="12.75">
      <c r="G439"/>
      <c r="H439"/>
      <c r="I439"/>
      <c r="J439"/>
      <c r="K439"/>
      <c r="L439"/>
      <c r="M439"/>
      <c r="N439"/>
    </row>
    <row r="440" spans="7:14" ht="12.75">
      <c r="G440"/>
      <c r="H440"/>
      <c r="I440"/>
      <c r="J440"/>
      <c r="K440"/>
      <c r="L440"/>
      <c r="M440"/>
      <c r="N440"/>
    </row>
    <row r="441" spans="7:14" ht="12.75">
      <c r="G441"/>
      <c r="H441"/>
      <c r="I441"/>
      <c r="J441"/>
      <c r="K441"/>
      <c r="L441"/>
      <c r="M441"/>
      <c r="N441"/>
    </row>
    <row r="442" spans="7:14" ht="12.75">
      <c r="G442"/>
      <c r="H442"/>
      <c r="I442"/>
      <c r="J442"/>
      <c r="K442"/>
      <c r="L442"/>
      <c r="M442"/>
      <c r="N442"/>
    </row>
    <row r="443" spans="7:14" ht="12.75">
      <c r="G443"/>
      <c r="H443"/>
      <c r="I443"/>
      <c r="J443"/>
      <c r="K443"/>
      <c r="L443"/>
      <c r="M443"/>
      <c r="N443"/>
    </row>
    <row r="444" spans="7:14" ht="12.75">
      <c r="G444"/>
      <c r="H444"/>
      <c r="I444"/>
      <c r="J444"/>
      <c r="K444"/>
      <c r="L444"/>
      <c r="M444"/>
      <c r="N444"/>
    </row>
    <row r="445" spans="7:14" ht="12.75">
      <c r="G445"/>
      <c r="H445"/>
      <c r="I445"/>
      <c r="J445"/>
      <c r="K445"/>
      <c r="L445"/>
      <c r="M445"/>
      <c r="N445"/>
    </row>
    <row r="446" spans="7:14" ht="12.75">
      <c r="G446"/>
      <c r="H446"/>
      <c r="I446"/>
      <c r="J446"/>
      <c r="K446"/>
      <c r="L446"/>
      <c r="M446"/>
      <c r="N446"/>
    </row>
    <row r="447" spans="7:14" ht="12.75">
      <c r="G447"/>
      <c r="H447"/>
      <c r="I447"/>
      <c r="J447"/>
      <c r="K447"/>
      <c r="L447"/>
      <c r="M447"/>
      <c r="N447"/>
    </row>
    <row r="448" spans="7:14" ht="12.75">
      <c r="G448"/>
      <c r="H448"/>
      <c r="I448"/>
      <c r="J448"/>
      <c r="K448"/>
      <c r="L448"/>
      <c r="M448"/>
      <c r="N448"/>
    </row>
    <row r="449" spans="7:14" ht="12.75">
      <c r="G449"/>
      <c r="H449"/>
      <c r="I449"/>
      <c r="J449"/>
      <c r="K449"/>
      <c r="L449"/>
      <c r="M449"/>
      <c r="N449"/>
    </row>
    <row r="450" spans="7:14" ht="12.75">
      <c r="G450"/>
      <c r="H450"/>
      <c r="I450"/>
      <c r="J450"/>
      <c r="K450"/>
      <c r="L450"/>
      <c r="M450"/>
      <c r="N450"/>
    </row>
    <row r="451" spans="7:14" ht="12.75">
      <c r="G451"/>
      <c r="H451"/>
      <c r="I451"/>
      <c r="J451"/>
      <c r="K451"/>
      <c r="L451"/>
      <c r="M451"/>
      <c r="N451"/>
    </row>
    <row r="452" spans="7:14" ht="12.75">
      <c r="G452"/>
      <c r="H452"/>
      <c r="I452"/>
      <c r="J452"/>
      <c r="K452"/>
      <c r="L452"/>
      <c r="M452"/>
      <c r="N452"/>
    </row>
    <row r="453" spans="7:14" ht="12.75">
      <c r="G453"/>
      <c r="H453"/>
      <c r="I453"/>
      <c r="J453"/>
      <c r="K453"/>
      <c r="L453"/>
      <c r="M453"/>
      <c r="N453"/>
    </row>
    <row r="454" spans="7:14" ht="12.75">
      <c r="G454"/>
      <c r="H454"/>
      <c r="I454"/>
      <c r="J454"/>
      <c r="K454"/>
      <c r="L454"/>
      <c r="M454"/>
      <c r="N454"/>
    </row>
    <row r="455" spans="7:14" ht="12.75">
      <c r="G455"/>
      <c r="H455"/>
      <c r="I455"/>
      <c r="J455"/>
      <c r="K455"/>
      <c r="L455"/>
      <c r="M455"/>
      <c r="N455"/>
    </row>
    <row r="456" spans="7:14" ht="12.75">
      <c r="G456"/>
      <c r="H456"/>
      <c r="I456"/>
      <c r="J456"/>
      <c r="K456"/>
      <c r="L456"/>
      <c r="M456"/>
      <c r="N456"/>
    </row>
    <row r="457" spans="7:14" ht="12.75">
      <c r="G457"/>
      <c r="H457"/>
      <c r="I457"/>
      <c r="J457"/>
      <c r="K457"/>
      <c r="L457"/>
      <c r="M457"/>
      <c r="N457"/>
    </row>
    <row r="458" spans="7:14" ht="12.75">
      <c r="G458"/>
      <c r="H458"/>
      <c r="I458"/>
      <c r="J458"/>
      <c r="K458"/>
      <c r="L458"/>
      <c r="M458"/>
      <c r="N458"/>
    </row>
    <row r="459" spans="7:14" ht="12.75">
      <c r="G459"/>
      <c r="H459"/>
      <c r="I459"/>
      <c r="J459"/>
      <c r="K459"/>
      <c r="L459"/>
      <c r="M459"/>
      <c r="N459"/>
    </row>
    <row r="460" spans="7:14" ht="12.75">
      <c r="G460"/>
      <c r="H460"/>
      <c r="I460"/>
      <c r="J460"/>
      <c r="K460"/>
      <c r="L460"/>
      <c r="M460"/>
      <c r="N460"/>
    </row>
    <row r="461" spans="7:14" ht="12.75">
      <c r="G461"/>
      <c r="H461"/>
      <c r="I461"/>
      <c r="J461"/>
      <c r="K461"/>
      <c r="L461"/>
      <c r="M461"/>
      <c r="N461"/>
    </row>
    <row r="462" spans="7:14" ht="12.75">
      <c r="G462"/>
      <c r="H462"/>
      <c r="I462"/>
      <c r="J462"/>
      <c r="K462"/>
      <c r="L462"/>
      <c r="M462"/>
      <c r="N462"/>
    </row>
    <row r="463" spans="7:14" ht="12.75">
      <c r="G463"/>
      <c r="H463"/>
      <c r="I463"/>
      <c r="J463"/>
      <c r="K463"/>
      <c r="L463"/>
      <c r="M463"/>
      <c r="N463"/>
    </row>
    <row r="464" spans="7:14" ht="12.75">
      <c r="G464"/>
      <c r="H464"/>
      <c r="I464"/>
      <c r="J464"/>
      <c r="K464"/>
      <c r="L464"/>
      <c r="M464"/>
      <c r="N464"/>
    </row>
    <row r="465" spans="7:14" ht="12.75">
      <c r="G465"/>
      <c r="H465"/>
      <c r="I465"/>
      <c r="J465"/>
      <c r="K465"/>
      <c r="L465"/>
      <c r="M465"/>
      <c r="N465"/>
    </row>
    <row r="466" spans="7:14" ht="12.75">
      <c r="G466"/>
      <c r="H466"/>
      <c r="I466"/>
      <c r="J466"/>
      <c r="K466"/>
      <c r="L466"/>
      <c r="M466"/>
      <c r="N466"/>
    </row>
    <row r="467" spans="7:14" ht="12.75">
      <c r="G467"/>
      <c r="H467"/>
      <c r="I467"/>
      <c r="J467"/>
      <c r="K467"/>
      <c r="L467"/>
      <c r="M467"/>
      <c r="N467"/>
    </row>
    <row r="468" spans="7:14" ht="12.75">
      <c r="G468"/>
      <c r="H468"/>
      <c r="I468"/>
      <c r="J468"/>
      <c r="K468"/>
      <c r="L468"/>
      <c r="M468"/>
      <c r="N468"/>
    </row>
    <row r="469" spans="7:14" ht="12.75">
      <c r="G469"/>
      <c r="H469"/>
      <c r="I469"/>
      <c r="J469"/>
      <c r="K469"/>
      <c r="L469"/>
      <c r="M469"/>
      <c r="N469"/>
    </row>
    <row r="470" spans="7:14" ht="12.75">
      <c r="G470"/>
      <c r="H470"/>
      <c r="I470"/>
      <c r="J470"/>
      <c r="K470"/>
      <c r="L470"/>
      <c r="M470"/>
      <c r="N470"/>
    </row>
    <row r="471" spans="7:14" ht="12.75">
      <c r="G471"/>
      <c r="H471"/>
      <c r="I471"/>
      <c r="J471"/>
      <c r="K471"/>
      <c r="L471"/>
      <c r="M471"/>
      <c r="N471"/>
    </row>
    <row r="472" spans="7:14" ht="12.75">
      <c r="G472"/>
      <c r="H472"/>
      <c r="I472"/>
      <c r="J472"/>
      <c r="K472"/>
      <c r="L472"/>
      <c r="M472"/>
      <c r="N472"/>
    </row>
    <row r="473" spans="7:14" ht="12.75">
      <c r="G473"/>
      <c r="H473"/>
      <c r="I473"/>
      <c r="J473"/>
      <c r="K473"/>
      <c r="L473"/>
      <c r="M473"/>
      <c r="N473"/>
    </row>
    <row r="474" spans="7:14" ht="12.75">
      <c r="G474"/>
      <c r="H474"/>
      <c r="I474"/>
      <c r="J474"/>
      <c r="K474"/>
      <c r="L474"/>
      <c r="M474"/>
      <c r="N474"/>
    </row>
    <row r="475" spans="7:14" ht="12.75">
      <c r="G475"/>
      <c r="H475"/>
      <c r="I475"/>
      <c r="J475"/>
      <c r="K475"/>
      <c r="L475"/>
      <c r="M475"/>
      <c r="N475"/>
    </row>
    <row r="476" spans="7:14" ht="12.75">
      <c r="G476"/>
      <c r="H476"/>
      <c r="I476"/>
      <c r="J476"/>
      <c r="K476"/>
      <c r="L476"/>
      <c r="M476"/>
      <c r="N476"/>
    </row>
    <row r="477" spans="7:14" ht="12.75">
      <c r="G477"/>
      <c r="H477"/>
      <c r="I477"/>
      <c r="J477"/>
      <c r="K477"/>
      <c r="L477"/>
      <c r="M477"/>
      <c r="N477"/>
    </row>
    <row r="478" spans="7:14" ht="12.75">
      <c r="G478"/>
      <c r="H478"/>
      <c r="I478"/>
      <c r="J478"/>
      <c r="K478"/>
      <c r="L478"/>
      <c r="M478"/>
      <c r="N478"/>
    </row>
    <row r="479" spans="7:14" ht="12.75">
      <c r="G479"/>
      <c r="H479"/>
      <c r="I479"/>
      <c r="J479"/>
      <c r="K479"/>
      <c r="L479"/>
      <c r="M479"/>
      <c r="N479"/>
    </row>
    <row r="480" spans="7:14" ht="12.75">
      <c r="G480"/>
      <c r="H480"/>
      <c r="I480"/>
      <c r="J480"/>
      <c r="K480"/>
      <c r="L480"/>
      <c r="M480"/>
      <c r="N480"/>
    </row>
    <row r="481" spans="7:14" ht="12.75">
      <c r="G481"/>
      <c r="H481"/>
      <c r="I481"/>
      <c r="J481"/>
      <c r="K481"/>
      <c r="L481"/>
      <c r="M481"/>
      <c r="N481"/>
    </row>
    <row r="482" spans="7:14" ht="12.75">
      <c r="G482"/>
      <c r="H482"/>
      <c r="I482"/>
      <c r="J482"/>
      <c r="K482"/>
      <c r="L482"/>
      <c r="M482"/>
      <c r="N482"/>
    </row>
    <row r="483" spans="7:14" ht="12.75">
      <c r="G483"/>
      <c r="H483"/>
      <c r="I483"/>
      <c r="J483"/>
      <c r="K483"/>
      <c r="L483"/>
      <c r="M483"/>
      <c r="N483"/>
    </row>
    <row r="484" spans="7:14" ht="12.75">
      <c r="G484"/>
      <c r="H484"/>
      <c r="I484"/>
      <c r="J484"/>
      <c r="K484"/>
      <c r="L484"/>
      <c r="M484"/>
      <c r="N484"/>
    </row>
    <row r="485" spans="7:14" ht="12.75">
      <c r="G485"/>
      <c r="H485"/>
      <c r="I485"/>
      <c r="J485"/>
      <c r="K485"/>
      <c r="L485"/>
      <c r="M485"/>
      <c r="N485"/>
    </row>
    <row r="486" spans="7:14" ht="12.75">
      <c r="G486"/>
      <c r="H486"/>
      <c r="I486"/>
      <c r="J486"/>
      <c r="K486"/>
      <c r="L486"/>
      <c r="M486"/>
      <c r="N486"/>
    </row>
    <row r="487" spans="7:14" ht="12.75">
      <c r="G487"/>
      <c r="H487"/>
      <c r="I487"/>
      <c r="J487"/>
      <c r="K487"/>
      <c r="L487"/>
      <c r="M487"/>
      <c r="N487"/>
    </row>
    <row r="488" spans="7:14" ht="12.75">
      <c r="G488"/>
      <c r="H488"/>
      <c r="I488"/>
      <c r="J488"/>
      <c r="K488"/>
      <c r="L488"/>
      <c r="M488"/>
      <c r="N488"/>
    </row>
    <row r="489" spans="7:14" ht="12.75">
      <c r="G489"/>
      <c r="H489"/>
      <c r="I489"/>
      <c r="J489"/>
      <c r="K489"/>
      <c r="L489"/>
      <c r="M489"/>
      <c r="N489"/>
    </row>
    <row r="490" spans="7:14" ht="12.75">
      <c r="G490"/>
      <c r="H490"/>
      <c r="I490"/>
      <c r="J490"/>
      <c r="K490"/>
      <c r="L490"/>
      <c r="M490"/>
      <c r="N490"/>
    </row>
    <row r="491" spans="7:14" ht="12.75">
      <c r="G491"/>
      <c r="H491"/>
      <c r="I491"/>
      <c r="J491"/>
      <c r="K491"/>
      <c r="L491"/>
      <c r="M491"/>
      <c r="N491"/>
    </row>
    <row r="492" spans="7:14" ht="12.75">
      <c r="G492"/>
      <c r="H492"/>
      <c r="I492"/>
      <c r="J492"/>
      <c r="K492"/>
      <c r="L492"/>
      <c r="M492"/>
      <c r="N492"/>
    </row>
    <row r="493" spans="7:14" ht="12.75">
      <c r="G493"/>
      <c r="H493"/>
      <c r="I493"/>
      <c r="J493"/>
      <c r="K493"/>
      <c r="L493"/>
      <c r="M493"/>
      <c r="N493"/>
    </row>
    <row r="494" spans="7:14" ht="12.75">
      <c r="G494"/>
      <c r="H494"/>
      <c r="I494"/>
      <c r="J494"/>
      <c r="K494"/>
      <c r="L494"/>
      <c r="M494"/>
      <c r="N494"/>
    </row>
    <row r="495" spans="7:14" ht="12.75">
      <c r="G495"/>
      <c r="H495"/>
      <c r="I495"/>
      <c r="J495"/>
      <c r="K495"/>
      <c r="L495"/>
      <c r="M495"/>
      <c r="N495"/>
    </row>
    <row r="496" spans="7:14" ht="12.75">
      <c r="G496"/>
      <c r="H496"/>
      <c r="I496"/>
      <c r="J496"/>
      <c r="K496"/>
      <c r="L496"/>
      <c r="M496"/>
      <c r="N496"/>
    </row>
    <row r="497" spans="7:14" ht="12.75">
      <c r="G497"/>
      <c r="H497"/>
      <c r="I497"/>
      <c r="J497"/>
      <c r="K497"/>
      <c r="L497"/>
      <c r="M497"/>
      <c r="N497"/>
    </row>
    <row r="498" spans="7:14" ht="12.75">
      <c r="G498"/>
      <c r="H498"/>
      <c r="I498"/>
      <c r="J498"/>
      <c r="K498"/>
      <c r="L498"/>
      <c r="M498"/>
      <c r="N498"/>
    </row>
    <row r="499" spans="7:14" ht="12.75">
      <c r="G499"/>
      <c r="H499"/>
      <c r="I499"/>
      <c r="J499"/>
      <c r="K499"/>
      <c r="L499"/>
      <c r="M499"/>
      <c r="N499"/>
    </row>
    <row r="500" spans="7:14" ht="12.75">
      <c r="G500"/>
      <c r="H500"/>
      <c r="I500"/>
      <c r="J500"/>
      <c r="K500"/>
      <c r="L500"/>
      <c r="M500"/>
      <c r="N500"/>
    </row>
    <row r="501" spans="7:14" ht="12.75">
      <c r="G501"/>
      <c r="H501"/>
      <c r="I501"/>
      <c r="J501"/>
      <c r="K501"/>
      <c r="L501"/>
      <c r="M501"/>
      <c r="N501"/>
    </row>
    <row r="502" spans="7:14" ht="12.75">
      <c r="G502"/>
      <c r="H502"/>
      <c r="I502"/>
      <c r="J502"/>
      <c r="K502"/>
      <c r="L502"/>
      <c r="M502"/>
      <c r="N502"/>
    </row>
    <row r="503" spans="7:14" ht="12.75">
      <c r="G503"/>
      <c r="H503"/>
      <c r="I503"/>
      <c r="J503"/>
      <c r="K503"/>
      <c r="L503"/>
      <c r="M503"/>
      <c r="N503"/>
    </row>
    <row r="504" spans="7:14" ht="12.75">
      <c r="G504"/>
      <c r="H504"/>
      <c r="I504"/>
      <c r="J504"/>
      <c r="K504"/>
      <c r="L504"/>
      <c r="M504"/>
      <c r="N504"/>
    </row>
    <row r="505" spans="7:14" ht="12.75">
      <c r="G505"/>
      <c r="H505"/>
      <c r="I505"/>
      <c r="J505"/>
      <c r="K505"/>
      <c r="L505"/>
      <c r="M505"/>
      <c r="N505"/>
    </row>
    <row r="506" spans="7:14" ht="12.75">
      <c r="G506"/>
      <c r="H506"/>
      <c r="I506"/>
      <c r="J506"/>
      <c r="K506"/>
      <c r="L506"/>
      <c r="M506"/>
      <c r="N506"/>
    </row>
    <row r="507" spans="7:14" ht="12.75">
      <c r="G507"/>
      <c r="H507"/>
      <c r="I507"/>
      <c r="J507"/>
      <c r="K507"/>
      <c r="L507"/>
      <c r="M507"/>
      <c r="N507"/>
    </row>
    <row r="508" spans="7:14" ht="12.75">
      <c r="G508"/>
      <c r="H508"/>
      <c r="I508"/>
      <c r="J508"/>
      <c r="K508"/>
      <c r="L508"/>
      <c r="M508"/>
      <c r="N508"/>
    </row>
    <row r="509" spans="7:14" ht="12.75">
      <c r="G509"/>
      <c r="H509"/>
      <c r="I509"/>
      <c r="J509"/>
      <c r="K509"/>
      <c r="L509"/>
      <c r="M509"/>
      <c r="N509"/>
    </row>
    <row r="510" spans="7:14" ht="12.75">
      <c r="G510"/>
      <c r="H510"/>
      <c r="I510"/>
      <c r="J510"/>
      <c r="K510"/>
      <c r="L510"/>
      <c r="M510"/>
      <c r="N510"/>
    </row>
    <row r="511" spans="7:14" ht="12.75">
      <c r="G511"/>
      <c r="H511"/>
      <c r="I511"/>
      <c r="J511"/>
      <c r="K511"/>
      <c r="L511"/>
      <c r="M511"/>
      <c r="N511"/>
    </row>
    <row r="512" spans="7:14" ht="12.75">
      <c r="G512"/>
      <c r="H512"/>
      <c r="I512"/>
      <c r="J512"/>
      <c r="K512"/>
      <c r="L512"/>
      <c r="M512"/>
      <c r="N512"/>
    </row>
    <row r="513" spans="7:14" ht="12.75">
      <c r="G513"/>
      <c r="H513"/>
      <c r="I513"/>
      <c r="J513"/>
      <c r="K513"/>
      <c r="L513"/>
      <c r="M513"/>
      <c r="N513"/>
    </row>
    <row r="514" spans="7:14" ht="12.75">
      <c r="G514"/>
      <c r="H514"/>
      <c r="I514"/>
      <c r="J514"/>
      <c r="K514"/>
      <c r="L514"/>
      <c r="M514"/>
      <c r="N514"/>
    </row>
    <row r="515" spans="7:14" ht="12.75">
      <c r="G515"/>
      <c r="H515"/>
      <c r="I515"/>
      <c r="J515"/>
      <c r="K515"/>
      <c r="L515"/>
      <c r="M515"/>
      <c r="N515"/>
    </row>
    <row r="516" spans="7:14" ht="12.75">
      <c r="G516"/>
      <c r="H516"/>
      <c r="I516"/>
      <c r="J516"/>
      <c r="K516"/>
      <c r="L516"/>
      <c r="M516"/>
      <c r="N516"/>
    </row>
    <row r="517" spans="7:14" ht="12.75">
      <c r="G517"/>
      <c r="H517"/>
      <c r="I517"/>
      <c r="J517"/>
      <c r="K517"/>
      <c r="L517"/>
      <c r="M517"/>
      <c r="N517"/>
    </row>
    <row r="518" spans="7:14" ht="12.75">
      <c r="G518"/>
      <c r="H518"/>
      <c r="I518"/>
      <c r="J518"/>
      <c r="K518"/>
      <c r="L518"/>
      <c r="M518"/>
      <c r="N518"/>
    </row>
    <row r="519" spans="7:14" ht="12.75">
      <c r="G519"/>
      <c r="H519"/>
      <c r="I519"/>
      <c r="J519"/>
      <c r="K519"/>
      <c r="L519"/>
      <c r="M519"/>
      <c r="N519"/>
    </row>
    <row r="520" spans="7:14" ht="12.75">
      <c r="G520"/>
      <c r="H520"/>
      <c r="I520"/>
      <c r="J520"/>
      <c r="K520"/>
      <c r="L520"/>
      <c r="M520"/>
      <c r="N520"/>
    </row>
    <row r="521" spans="7:14" ht="12.75">
      <c r="G521"/>
      <c r="H521"/>
      <c r="I521"/>
      <c r="J521"/>
      <c r="K521"/>
      <c r="L521"/>
      <c r="M521"/>
      <c r="N521"/>
    </row>
    <row r="522" spans="7:14" ht="12.75">
      <c r="G522"/>
      <c r="H522"/>
      <c r="I522"/>
      <c r="J522"/>
      <c r="K522"/>
      <c r="L522"/>
      <c r="M522"/>
      <c r="N522"/>
    </row>
    <row r="523" spans="7:14" ht="12.75">
      <c r="G523"/>
      <c r="H523"/>
      <c r="I523"/>
      <c r="J523"/>
      <c r="K523"/>
      <c r="L523"/>
      <c r="M523"/>
      <c r="N523"/>
    </row>
    <row r="524" spans="7:14" ht="12.75">
      <c r="G524"/>
      <c r="H524"/>
      <c r="I524"/>
      <c r="J524"/>
      <c r="K524"/>
      <c r="L524"/>
      <c r="M524"/>
      <c r="N524"/>
    </row>
    <row r="525" spans="7:14" ht="12.75">
      <c r="G525"/>
      <c r="H525"/>
      <c r="I525"/>
      <c r="J525"/>
      <c r="K525"/>
      <c r="L525"/>
      <c r="M525"/>
      <c r="N525"/>
    </row>
    <row r="526" spans="7:14" ht="12.75">
      <c r="G526"/>
      <c r="H526"/>
      <c r="I526"/>
      <c r="J526"/>
      <c r="K526"/>
      <c r="L526"/>
      <c r="M526"/>
      <c r="N526"/>
    </row>
    <row r="527" spans="7:14" ht="12.75">
      <c r="G527"/>
      <c r="H527"/>
      <c r="I527"/>
      <c r="J527"/>
      <c r="K527"/>
      <c r="L527"/>
      <c r="M527"/>
      <c r="N527"/>
    </row>
    <row r="528" spans="7:14" ht="12.75">
      <c r="G528"/>
      <c r="H528"/>
      <c r="I528"/>
      <c r="J528"/>
      <c r="K528"/>
      <c r="L528"/>
      <c r="M528"/>
      <c r="N528"/>
    </row>
    <row r="529" spans="7:14" ht="12.75">
      <c r="G529"/>
      <c r="H529"/>
      <c r="I529"/>
      <c r="J529"/>
      <c r="K529"/>
      <c r="L529"/>
      <c r="M529"/>
      <c r="N529"/>
    </row>
    <row r="530" spans="7:14" ht="12.75">
      <c r="G530"/>
      <c r="H530"/>
      <c r="I530"/>
      <c r="J530"/>
      <c r="K530"/>
      <c r="L530"/>
      <c r="M530"/>
      <c r="N530"/>
    </row>
    <row r="531" spans="7:14" ht="12.75">
      <c r="G531"/>
      <c r="H531"/>
      <c r="I531"/>
      <c r="J531"/>
      <c r="K531"/>
      <c r="L531"/>
      <c r="M531"/>
      <c r="N531"/>
    </row>
    <row r="532" spans="7:14" ht="12.75">
      <c r="G532"/>
      <c r="H532"/>
      <c r="I532"/>
      <c r="J532"/>
      <c r="K532"/>
      <c r="L532"/>
      <c r="M532"/>
      <c r="N532"/>
    </row>
    <row r="533" spans="7:14" ht="12.75">
      <c r="G533"/>
      <c r="H533"/>
      <c r="I533"/>
      <c r="J533"/>
      <c r="K533"/>
      <c r="L533"/>
      <c r="M533"/>
      <c r="N533"/>
    </row>
    <row r="534" spans="7:14" ht="12.75">
      <c r="G534"/>
      <c r="H534"/>
      <c r="I534"/>
      <c r="J534"/>
      <c r="K534"/>
      <c r="L534"/>
      <c r="M534"/>
      <c r="N534"/>
    </row>
    <row r="535" spans="7:14" ht="12.75">
      <c r="G535"/>
      <c r="H535"/>
      <c r="I535"/>
      <c r="J535"/>
      <c r="K535"/>
      <c r="L535"/>
      <c r="M535"/>
      <c r="N535"/>
    </row>
    <row r="536" spans="7:14" ht="12.75">
      <c r="G536"/>
      <c r="H536"/>
      <c r="I536"/>
      <c r="J536"/>
      <c r="K536"/>
      <c r="L536"/>
      <c r="M536"/>
      <c r="N536"/>
    </row>
    <row r="537" spans="7:14" ht="12.75">
      <c r="G537"/>
      <c r="H537"/>
      <c r="I537"/>
      <c r="J537"/>
      <c r="K537"/>
      <c r="L537"/>
      <c r="M537"/>
      <c r="N537"/>
    </row>
    <row r="538" spans="7:14" ht="12.75">
      <c r="G538"/>
      <c r="H538"/>
      <c r="I538"/>
      <c r="J538"/>
      <c r="K538"/>
      <c r="L538"/>
      <c r="M538"/>
      <c r="N538"/>
    </row>
    <row r="539" spans="7:14" ht="12.75">
      <c r="G539"/>
      <c r="H539"/>
      <c r="I539"/>
      <c r="J539"/>
      <c r="K539"/>
      <c r="L539"/>
      <c r="M539"/>
      <c r="N539"/>
    </row>
    <row r="540" spans="7:14" ht="12.75">
      <c r="G540"/>
      <c r="H540"/>
      <c r="I540"/>
      <c r="J540"/>
      <c r="K540"/>
      <c r="L540"/>
      <c r="M540"/>
      <c r="N540"/>
    </row>
    <row r="541" spans="7:14" ht="12.75">
      <c r="G541"/>
      <c r="H541"/>
      <c r="I541"/>
      <c r="J541"/>
      <c r="K541"/>
      <c r="L541"/>
      <c r="M541"/>
      <c r="N541"/>
    </row>
    <row r="542" spans="7:14" ht="12.75">
      <c r="G542"/>
      <c r="H542"/>
      <c r="I542"/>
      <c r="J542"/>
      <c r="K542"/>
      <c r="L542"/>
      <c r="M542"/>
      <c r="N542"/>
    </row>
    <row r="543" spans="7:14" ht="12.75">
      <c r="G543"/>
      <c r="H543"/>
      <c r="I543"/>
      <c r="J543"/>
      <c r="K543"/>
      <c r="L543"/>
      <c r="M543"/>
      <c r="N543"/>
    </row>
    <row r="544" spans="7:14" ht="12.75">
      <c r="G544"/>
      <c r="H544"/>
      <c r="I544"/>
      <c r="J544"/>
      <c r="K544"/>
      <c r="L544"/>
      <c r="M544"/>
      <c r="N544"/>
    </row>
    <row r="545" spans="7:14" ht="12.75">
      <c r="G545"/>
      <c r="H545"/>
      <c r="I545"/>
      <c r="J545"/>
      <c r="K545"/>
      <c r="L545"/>
      <c r="M545"/>
      <c r="N545"/>
    </row>
    <row r="546" spans="7:14" ht="12.75">
      <c r="G546"/>
      <c r="H546"/>
      <c r="I546"/>
      <c r="J546"/>
      <c r="K546"/>
      <c r="L546"/>
      <c r="M546"/>
      <c r="N546"/>
    </row>
    <row r="547" spans="7:14" ht="12.75">
      <c r="G547"/>
      <c r="H547"/>
      <c r="I547"/>
      <c r="J547"/>
      <c r="K547"/>
      <c r="L547"/>
      <c r="M547"/>
      <c r="N547"/>
    </row>
    <row r="548" spans="7:14" ht="12.75">
      <c r="G548"/>
      <c r="H548"/>
      <c r="I548"/>
      <c r="J548"/>
      <c r="K548"/>
      <c r="L548"/>
      <c r="M548"/>
      <c r="N548"/>
    </row>
    <row r="549" spans="7:14" ht="12.75">
      <c r="G549"/>
      <c r="H549"/>
      <c r="I549"/>
      <c r="J549"/>
      <c r="K549"/>
      <c r="L549"/>
      <c r="M549"/>
      <c r="N549"/>
    </row>
    <row r="550" spans="7:14" ht="12.75">
      <c r="G550"/>
      <c r="H550"/>
      <c r="I550"/>
      <c r="J550"/>
      <c r="K550"/>
      <c r="L550"/>
      <c r="M550"/>
      <c r="N550"/>
    </row>
    <row r="551" spans="7:14" ht="12.75">
      <c r="G551"/>
      <c r="H551"/>
      <c r="I551"/>
      <c r="J551"/>
      <c r="K551"/>
      <c r="L551"/>
      <c r="M551"/>
      <c r="N551"/>
    </row>
    <row r="552" spans="7:14" ht="12.75">
      <c r="G552"/>
      <c r="H552"/>
      <c r="I552"/>
      <c r="J552"/>
      <c r="K552"/>
      <c r="L552"/>
      <c r="M552"/>
      <c r="N552"/>
    </row>
    <row r="553" spans="7:14" ht="12.75">
      <c r="G553"/>
      <c r="H553"/>
      <c r="I553"/>
      <c r="J553"/>
      <c r="K553"/>
      <c r="L553"/>
      <c r="M553"/>
      <c r="N553"/>
    </row>
    <row r="554" spans="7:14" ht="12.75">
      <c r="G554"/>
      <c r="H554"/>
      <c r="I554"/>
      <c r="J554"/>
      <c r="K554"/>
      <c r="L554"/>
      <c r="M554"/>
      <c r="N554"/>
    </row>
    <row r="555" spans="7:14" ht="12.75">
      <c r="G555"/>
      <c r="H555"/>
      <c r="I555"/>
      <c r="J555"/>
      <c r="K555"/>
      <c r="L555"/>
      <c r="M555"/>
      <c r="N555"/>
    </row>
    <row r="556" spans="7:14" ht="12.75">
      <c r="G556"/>
      <c r="H556"/>
      <c r="I556"/>
      <c r="J556"/>
      <c r="K556"/>
      <c r="L556"/>
      <c r="M556"/>
      <c r="N556"/>
    </row>
    <row r="557" spans="7:14" ht="12.75">
      <c r="G557"/>
      <c r="H557"/>
      <c r="I557"/>
      <c r="J557"/>
      <c r="K557"/>
      <c r="L557"/>
      <c r="M557"/>
      <c r="N557"/>
    </row>
    <row r="558" spans="7:14" ht="12.75">
      <c r="G558"/>
      <c r="H558"/>
      <c r="I558"/>
      <c r="J558"/>
      <c r="K558"/>
      <c r="L558"/>
      <c r="M558"/>
      <c r="N558"/>
    </row>
    <row r="559" spans="7:14" ht="12.75">
      <c r="G559"/>
      <c r="H559"/>
      <c r="I559"/>
      <c r="J559"/>
      <c r="K559"/>
      <c r="L559"/>
      <c r="M559"/>
      <c r="N559"/>
    </row>
    <row r="560" spans="7:14" ht="12.75">
      <c r="G560"/>
      <c r="H560"/>
      <c r="I560"/>
      <c r="J560"/>
      <c r="K560"/>
      <c r="L560"/>
      <c r="M560"/>
      <c r="N560"/>
    </row>
    <row r="561" spans="7:14" ht="12.75">
      <c r="G561"/>
      <c r="H561"/>
      <c r="I561"/>
      <c r="J561"/>
      <c r="K561"/>
      <c r="L561"/>
      <c r="M561"/>
      <c r="N561"/>
    </row>
    <row r="562" spans="7:14" ht="12.75">
      <c r="G562"/>
      <c r="H562"/>
      <c r="I562"/>
      <c r="J562"/>
      <c r="K562"/>
      <c r="L562"/>
      <c r="M562"/>
      <c r="N562"/>
    </row>
    <row r="563" spans="7:14" ht="12.75">
      <c r="G563"/>
      <c r="H563"/>
      <c r="I563"/>
      <c r="J563"/>
      <c r="K563"/>
      <c r="L563"/>
      <c r="M563"/>
      <c r="N563"/>
    </row>
    <row r="564" spans="7:14" ht="12.75">
      <c r="G564"/>
      <c r="H564"/>
      <c r="I564"/>
      <c r="J564"/>
      <c r="K564"/>
      <c r="L564"/>
      <c r="M564"/>
      <c r="N564"/>
    </row>
    <row r="565" spans="7:14" ht="12.75">
      <c r="G565"/>
      <c r="H565"/>
      <c r="I565"/>
      <c r="J565"/>
      <c r="K565"/>
      <c r="L565"/>
      <c r="M565"/>
      <c r="N565"/>
    </row>
    <row r="566" spans="7:14" ht="12.75">
      <c r="G566"/>
      <c r="H566"/>
      <c r="I566"/>
      <c r="J566"/>
      <c r="K566"/>
      <c r="L566"/>
      <c r="M566"/>
      <c r="N566"/>
    </row>
    <row r="567" spans="7:14" ht="12.75">
      <c r="G567"/>
      <c r="H567"/>
      <c r="I567"/>
      <c r="J567"/>
      <c r="K567"/>
      <c r="L567"/>
      <c r="M567"/>
      <c r="N567"/>
    </row>
    <row r="568" spans="7:14" ht="12.75">
      <c r="G568"/>
      <c r="H568"/>
      <c r="I568"/>
      <c r="J568"/>
      <c r="K568"/>
      <c r="L568"/>
      <c r="M568"/>
      <c r="N568"/>
    </row>
    <row r="569" spans="7:14" ht="12.75">
      <c r="G569"/>
      <c r="H569"/>
      <c r="I569"/>
      <c r="J569"/>
      <c r="K569"/>
      <c r="L569"/>
      <c r="M569"/>
      <c r="N569"/>
    </row>
    <row r="570" spans="7:14" ht="12.75">
      <c r="G570"/>
      <c r="H570"/>
      <c r="I570"/>
      <c r="J570"/>
      <c r="K570"/>
      <c r="L570"/>
      <c r="M570"/>
      <c r="N570"/>
    </row>
    <row r="571" spans="7:14" ht="12.75">
      <c r="G571"/>
      <c r="H571"/>
      <c r="I571"/>
      <c r="J571"/>
      <c r="K571"/>
      <c r="L571"/>
      <c r="M571"/>
      <c r="N571"/>
    </row>
    <row r="572" spans="7:14" ht="12.75">
      <c r="G572"/>
      <c r="H572"/>
      <c r="I572"/>
      <c r="J572"/>
      <c r="K572"/>
      <c r="L572"/>
      <c r="M572"/>
      <c r="N572"/>
    </row>
    <row r="573" spans="7:14" ht="12.75">
      <c r="G573"/>
      <c r="H573"/>
      <c r="I573"/>
      <c r="J573"/>
      <c r="K573"/>
      <c r="L573"/>
      <c r="M573"/>
      <c r="N573"/>
    </row>
    <row r="574" spans="7:14" ht="12.75">
      <c r="G574"/>
      <c r="H574"/>
      <c r="I574"/>
      <c r="J574"/>
      <c r="K574"/>
      <c r="L574"/>
      <c r="M574"/>
      <c r="N574"/>
    </row>
    <row r="575" spans="7:14" ht="12.75">
      <c r="G575"/>
      <c r="H575"/>
      <c r="I575"/>
      <c r="J575"/>
      <c r="K575"/>
      <c r="L575"/>
      <c r="M575"/>
      <c r="N575"/>
    </row>
    <row r="576" spans="7:14" ht="12.75">
      <c r="G576"/>
      <c r="H576"/>
      <c r="I576"/>
      <c r="J576"/>
      <c r="K576"/>
      <c r="L576"/>
      <c r="M576"/>
      <c r="N576"/>
    </row>
    <row r="577" spans="7:14" ht="12.75">
      <c r="G577"/>
      <c r="H577"/>
      <c r="I577"/>
      <c r="J577"/>
      <c r="K577"/>
      <c r="L577"/>
      <c r="M577"/>
      <c r="N577"/>
    </row>
    <row r="578" spans="7:14" ht="12.75">
      <c r="G578"/>
      <c r="H578"/>
      <c r="I578"/>
      <c r="J578"/>
      <c r="K578"/>
      <c r="L578"/>
      <c r="M578"/>
      <c r="N578"/>
    </row>
    <row r="579" spans="7:14" ht="12.75">
      <c r="G579"/>
      <c r="H579"/>
      <c r="I579"/>
      <c r="J579"/>
      <c r="K579"/>
      <c r="L579"/>
      <c r="M579"/>
      <c r="N579"/>
    </row>
    <row r="580" spans="7:14" ht="12.75">
      <c r="G580"/>
      <c r="H580"/>
      <c r="I580"/>
      <c r="J580"/>
      <c r="K580"/>
      <c r="L580"/>
      <c r="M580"/>
      <c r="N580"/>
    </row>
    <row r="581" spans="7:14" ht="12.75">
      <c r="G581"/>
      <c r="H581"/>
      <c r="I581"/>
      <c r="J581"/>
      <c r="K581"/>
      <c r="L581"/>
      <c r="M581"/>
      <c r="N581"/>
    </row>
    <row r="582" spans="7:14" ht="12.75">
      <c r="G582"/>
      <c r="H582"/>
      <c r="I582"/>
      <c r="J582"/>
      <c r="K582"/>
      <c r="L582"/>
      <c r="M582"/>
      <c r="N582"/>
    </row>
    <row r="583" spans="7:14" ht="12.75">
      <c r="G583"/>
      <c r="H583"/>
      <c r="I583"/>
      <c r="J583"/>
      <c r="K583"/>
      <c r="L583"/>
      <c r="M583"/>
      <c r="N583"/>
    </row>
    <row r="584" spans="7:14" ht="12.75">
      <c r="G584"/>
      <c r="H584"/>
      <c r="I584"/>
      <c r="J584"/>
      <c r="K584"/>
      <c r="L584"/>
      <c r="M584"/>
      <c r="N584"/>
    </row>
    <row r="585" spans="7:14" ht="12.75">
      <c r="G585"/>
      <c r="H585"/>
      <c r="I585"/>
      <c r="J585"/>
      <c r="K585"/>
      <c r="L585"/>
      <c r="M585"/>
      <c r="N585"/>
    </row>
    <row r="586" spans="7:14" ht="12.75">
      <c r="G586"/>
      <c r="H586"/>
      <c r="I586"/>
      <c r="J586"/>
      <c r="K586"/>
      <c r="L586"/>
      <c r="M586"/>
      <c r="N586"/>
    </row>
    <row r="587" spans="7:14" ht="12.75">
      <c r="G587"/>
      <c r="H587"/>
      <c r="I587"/>
      <c r="J587"/>
      <c r="K587"/>
      <c r="L587"/>
      <c r="M587"/>
      <c r="N587"/>
    </row>
    <row r="588" spans="7:14" ht="12.75">
      <c r="G588"/>
      <c r="H588"/>
      <c r="I588"/>
      <c r="J588"/>
      <c r="K588"/>
      <c r="L588"/>
      <c r="M588"/>
      <c r="N588"/>
    </row>
    <row r="589" spans="7:14" ht="12.75">
      <c r="G589"/>
      <c r="H589"/>
      <c r="I589"/>
      <c r="J589"/>
      <c r="K589"/>
      <c r="L589"/>
      <c r="M589"/>
      <c r="N589"/>
    </row>
    <row r="590" spans="7:14" ht="12.75">
      <c r="G590"/>
      <c r="H590"/>
      <c r="I590"/>
      <c r="J590"/>
      <c r="K590"/>
      <c r="L590"/>
      <c r="M590"/>
      <c r="N590"/>
    </row>
    <row r="591" spans="7:14" ht="12.75">
      <c r="G591"/>
      <c r="H591"/>
      <c r="I591"/>
      <c r="J591"/>
      <c r="K591"/>
      <c r="L591"/>
      <c r="M591"/>
      <c r="N591"/>
    </row>
    <row r="592" spans="7:14" ht="12.75">
      <c r="G592"/>
      <c r="H592"/>
      <c r="I592"/>
      <c r="J592"/>
      <c r="K592"/>
      <c r="L592"/>
      <c r="M592"/>
      <c r="N592"/>
    </row>
    <row r="593" spans="7:14" ht="12.75">
      <c r="G593"/>
      <c r="H593"/>
      <c r="I593"/>
      <c r="J593"/>
      <c r="K593"/>
      <c r="L593"/>
      <c r="M593"/>
      <c r="N593"/>
    </row>
    <row r="594" spans="7:14" ht="12.75">
      <c r="G594"/>
      <c r="H594"/>
      <c r="I594"/>
      <c r="J594"/>
      <c r="K594"/>
      <c r="L594"/>
      <c r="M594"/>
      <c r="N594"/>
    </row>
    <row r="595" spans="7:14" ht="12.75">
      <c r="G595"/>
      <c r="H595"/>
      <c r="I595"/>
      <c r="J595"/>
      <c r="K595"/>
      <c r="L595"/>
      <c r="M595"/>
      <c r="N595"/>
    </row>
    <row r="596" spans="7:14" ht="12.75">
      <c r="G596"/>
      <c r="H596"/>
      <c r="I596"/>
      <c r="J596"/>
      <c r="K596"/>
      <c r="L596"/>
      <c r="M596"/>
      <c r="N596"/>
    </row>
    <row r="597" spans="7:14" ht="12.75">
      <c r="G597"/>
      <c r="H597"/>
      <c r="I597"/>
      <c r="J597"/>
      <c r="K597"/>
      <c r="L597"/>
      <c r="M597"/>
      <c r="N597"/>
    </row>
    <row r="598" spans="7:14" ht="12.75">
      <c r="G598"/>
      <c r="H598"/>
      <c r="I598"/>
      <c r="J598"/>
      <c r="K598"/>
      <c r="L598"/>
      <c r="M598"/>
      <c r="N598"/>
    </row>
    <row r="599" spans="7:14" ht="12.75">
      <c r="G599"/>
      <c r="H599"/>
      <c r="I599"/>
      <c r="J599"/>
      <c r="K599"/>
      <c r="L599"/>
      <c r="M599"/>
      <c r="N599"/>
    </row>
    <row r="600" spans="7:14" ht="12.75">
      <c r="G600"/>
      <c r="H600"/>
      <c r="I600"/>
      <c r="J600"/>
      <c r="K600"/>
      <c r="L600"/>
      <c r="M600"/>
      <c r="N600"/>
    </row>
    <row r="601" spans="7:14" ht="12.75">
      <c r="G601"/>
      <c r="H601"/>
      <c r="I601"/>
      <c r="J601"/>
      <c r="K601"/>
      <c r="L601"/>
      <c r="M601"/>
      <c r="N601"/>
    </row>
    <row r="602" spans="7:14" ht="12.75">
      <c r="G602"/>
      <c r="H602"/>
      <c r="I602"/>
      <c r="J602"/>
      <c r="K602"/>
      <c r="L602"/>
      <c r="M602"/>
      <c r="N602"/>
    </row>
    <row r="603" spans="7:14" ht="12.75">
      <c r="G603"/>
      <c r="H603"/>
      <c r="I603"/>
      <c r="J603"/>
      <c r="K603"/>
      <c r="L603"/>
      <c r="M603"/>
      <c r="N603"/>
    </row>
    <row r="604" spans="7:14" ht="12.75">
      <c r="G604"/>
      <c r="H604"/>
      <c r="I604"/>
      <c r="J604"/>
      <c r="K604"/>
      <c r="L604"/>
      <c r="M604"/>
      <c r="N604"/>
    </row>
    <row r="605" spans="7:14" ht="12.75">
      <c r="G605"/>
      <c r="H605"/>
      <c r="I605"/>
      <c r="J605"/>
      <c r="K605"/>
      <c r="L605"/>
      <c r="M605"/>
      <c r="N605"/>
    </row>
    <row r="606" spans="7:14" ht="12.75">
      <c r="G606"/>
      <c r="H606"/>
      <c r="I606"/>
      <c r="J606"/>
      <c r="K606"/>
      <c r="L606"/>
      <c r="M606"/>
      <c r="N606"/>
    </row>
    <row r="607" spans="7:14" ht="12.75">
      <c r="G607"/>
      <c r="H607"/>
      <c r="I607"/>
      <c r="J607"/>
      <c r="K607"/>
      <c r="L607"/>
      <c r="M607"/>
      <c r="N607"/>
    </row>
    <row r="608" spans="7:14" ht="12.75">
      <c r="G608"/>
      <c r="H608"/>
      <c r="I608"/>
      <c r="J608"/>
      <c r="K608"/>
      <c r="L608"/>
      <c r="M608"/>
      <c r="N608"/>
    </row>
    <row r="609" spans="7:14" ht="12.75">
      <c r="G609"/>
      <c r="H609"/>
      <c r="I609"/>
      <c r="J609"/>
      <c r="K609"/>
      <c r="L609"/>
      <c r="M609"/>
      <c r="N609"/>
    </row>
    <row r="610" spans="7:14" ht="12.75">
      <c r="G610"/>
      <c r="H610"/>
      <c r="I610"/>
      <c r="J610"/>
      <c r="K610"/>
      <c r="L610"/>
      <c r="M610"/>
      <c r="N610"/>
    </row>
    <row r="611" spans="7:14" ht="12.75">
      <c r="G611"/>
      <c r="H611"/>
      <c r="I611"/>
      <c r="J611"/>
      <c r="K611"/>
      <c r="L611"/>
      <c r="M611"/>
      <c r="N611"/>
    </row>
    <row r="612" spans="7:14" ht="12.75">
      <c r="G612"/>
      <c r="H612"/>
      <c r="I612"/>
      <c r="J612"/>
      <c r="K612"/>
      <c r="L612"/>
      <c r="M612"/>
      <c r="N612"/>
    </row>
    <row r="613" spans="7:14" ht="12.75">
      <c r="G613"/>
      <c r="H613"/>
      <c r="I613"/>
      <c r="J613"/>
      <c r="K613"/>
      <c r="L613"/>
      <c r="M613"/>
      <c r="N613"/>
    </row>
    <row r="614" spans="7:14" ht="12.75">
      <c r="G614"/>
      <c r="H614"/>
      <c r="I614"/>
      <c r="J614"/>
      <c r="K614"/>
      <c r="L614"/>
      <c r="M614"/>
      <c r="N614"/>
    </row>
    <row r="615" spans="7:14" ht="12.75">
      <c r="G615"/>
      <c r="H615"/>
      <c r="I615"/>
      <c r="J615"/>
      <c r="K615"/>
      <c r="L615"/>
      <c r="M615"/>
      <c r="N615"/>
    </row>
    <row r="616" spans="7:14" ht="12.75">
      <c r="G616"/>
      <c r="H616"/>
      <c r="I616"/>
      <c r="J616"/>
      <c r="K616"/>
      <c r="L616"/>
      <c r="M616"/>
      <c r="N616"/>
    </row>
    <row r="617" spans="7:14" ht="12.75">
      <c r="G617"/>
      <c r="H617"/>
      <c r="I617"/>
      <c r="J617"/>
      <c r="K617"/>
      <c r="L617"/>
      <c r="M617"/>
      <c r="N617"/>
    </row>
    <row r="618" spans="7:14" ht="12.75">
      <c r="G618"/>
      <c r="H618"/>
      <c r="I618"/>
      <c r="J618"/>
      <c r="K618"/>
      <c r="L618"/>
      <c r="M618"/>
      <c r="N618"/>
    </row>
    <row r="619" spans="7:14" ht="12.75">
      <c r="G619"/>
      <c r="H619"/>
      <c r="I619"/>
      <c r="J619"/>
      <c r="K619"/>
      <c r="L619"/>
      <c r="M619"/>
      <c r="N619"/>
    </row>
    <row r="620" spans="7:14" ht="12.75">
      <c r="G620"/>
      <c r="H620"/>
      <c r="I620"/>
      <c r="J620"/>
      <c r="K620"/>
      <c r="L620"/>
      <c r="M620"/>
      <c r="N620"/>
    </row>
    <row r="621" spans="7:14" ht="12.75">
      <c r="G621"/>
      <c r="H621"/>
      <c r="I621"/>
      <c r="J621"/>
      <c r="K621"/>
      <c r="L621"/>
      <c r="M621"/>
      <c r="N621"/>
    </row>
    <row r="622" spans="7:14" ht="12.75">
      <c r="G622"/>
      <c r="H622"/>
      <c r="I622"/>
      <c r="J622"/>
      <c r="K622"/>
      <c r="L622"/>
      <c r="M622"/>
      <c r="N622"/>
    </row>
    <row r="623" spans="7:14" ht="12.75">
      <c r="G623"/>
      <c r="H623"/>
      <c r="I623"/>
      <c r="J623"/>
      <c r="K623"/>
      <c r="L623"/>
      <c r="M623"/>
      <c r="N623"/>
    </row>
    <row r="624" spans="7:14" ht="12.75">
      <c r="G624"/>
      <c r="H624"/>
      <c r="I624"/>
      <c r="J624"/>
      <c r="K624"/>
      <c r="L624"/>
      <c r="M624"/>
      <c r="N624"/>
    </row>
    <row r="625" spans="7:14" ht="12.75">
      <c r="G625"/>
      <c r="H625"/>
      <c r="I625"/>
      <c r="J625"/>
      <c r="K625"/>
      <c r="L625"/>
      <c r="M625"/>
      <c r="N625"/>
    </row>
    <row r="626" spans="7:14" ht="12.75">
      <c r="G626"/>
      <c r="H626"/>
      <c r="I626"/>
      <c r="J626"/>
      <c r="K626"/>
      <c r="L626"/>
      <c r="M626"/>
      <c r="N626"/>
    </row>
    <row r="627" spans="7:14" ht="12.75">
      <c r="G627"/>
      <c r="H627"/>
      <c r="I627"/>
      <c r="J627"/>
      <c r="K627"/>
      <c r="L627"/>
      <c r="M627"/>
      <c r="N627"/>
    </row>
    <row r="628" spans="7:14" ht="12.75">
      <c r="G628"/>
      <c r="H628"/>
      <c r="I628"/>
      <c r="J628"/>
      <c r="K628"/>
      <c r="L628"/>
      <c r="M628"/>
      <c r="N628"/>
    </row>
    <row r="629" spans="7:14" ht="12.75">
      <c r="G629"/>
      <c r="H629"/>
      <c r="I629"/>
      <c r="J629"/>
      <c r="K629"/>
      <c r="L629"/>
      <c r="M629"/>
      <c r="N629"/>
    </row>
    <row r="630" spans="7:14" ht="12.75">
      <c r="G630"/>
      <c r="H630"/>
      <c r="I630"/>
      <c r="J630"/>
      <c r="K630"/>
      <c r="L630"/>
      <c r="M630"/>
      <c r="N630"/>
    </row>
    <row r="631" spans="7:14" ht="12.75">
      <c r="G631"/>
      <c r="H631"/>
      <c r="I631"/>
      <c r="J631"/>
      <c r="K631"/>
      <c r="L631"/>
      <c r="M631"/>
      <c r="N631"/>
    </row>
    <row r="632" spans="7:14" ht="12.75">
      <c r="G632"/>
      <c r="H632"/>
      <c r="I632"/>
      <c r="J632"/>
      <c r="K632"/>
      <c r="L632"/>
      <c r="M632"/>
      <c r="N632"/>
    </row>
    <row r="633" spans="7:14" ht="12.75">
      <c r="G633"/>
      <c r="H633"/>
      <c r="I633"/>
      <c r="J633"/>
      <c r="K633"/>
      <c r="L633"/>
      <c r="M633"/>
      <c r="N633"/>
    </row>
    <row r="634" spans="7:14" ht="12.75">
      <c r="G634"/>
      <c r="H634"/>
      <c r="I634"/>
      <c r="J634"/>
      <c r="K634"/>
      <c r="L634"/>
      <c r="M634"/>
      <c r="N634"/>
    </row>
    <row r="635" spans="7:14" ht="12.75">
      <c r="G635"/>
      <c r="H635"/>
      <c r="I635"/>
      <c r="J635"/>
      <c r="K635"/>
      <c r="L635"/>
      <c r="M635"/>
      <c r="N635"/>
    </row>
    <row r="636" spans="7:14" ht="12.75">
      <c r="G636"/>
      <c r="H636"/>
      <c r="I636"/>
      <c r="J636"/>
      <c r="K636"/>
      <c r="L636"/>
      <c r="M636"/>
      <c r="N636"/>
    </row>
    <row r="637" spans="7:14" ht="12.75">
      <c r="G637"/>
      <c r="H637"/>
      <c r="I637"/>
      <c r="J637"/>
      <c r="K637"/>
      <c r="L637"/>
      <c r="M637"/>
      <c r="N637"/>
    </row>
    <row r="638" spans="7:14" ht="12.75">
      <c r="G638"/>
      <c r="H638"/>
      <c r="I638"/>
      <c r="J638"/>
      <c r="K638"/>
      <c r="L638"/>
      <c r="M638"/>
      <c r="N638"/>
    </row>
    <row r="639" spans="7:14" ht="12.75">
      <c r="G639"/>
      <c r="H639"/>
      <c r="I639"/>
      <c r="J639"/>
      <c r="K639"/>
      <c r="L639"/>
      <c r="M639"/>
      <c r="N639"/>
    </row>
    <row r="640" spans="7:14" ht="12.75">
      <c r="G640"/>
      <c r="H640"/>
      <c r="I640"/>
      <c r="J640"/>
      <c r="K640"/>
      <c r="L640"/>
      <c r="M640"/>
      <c r="N640"/>
    </row>
    <row r="641" spans="7:14" ht="12.75">
      <c r="G641"/>
      <c r="H641"/>
      <c r="I641"/>
      <c r="J641"/>
      <c r="K641"/>
      <c r="L641"/>
      <c r="M641"/>
      <c r="N641"/>
    </row>
    <row r="642" spans="7:14" ht="12.75">
      <c r="G642"/>
      <c r="H642"/>
      <c r="I642"/>
      <c r="J642"/>
      <c r="K642"/>
      <c r="L642"/>
      <c r="M642"/>
      <c r="N642"/>
    </row>
    <row r="643" spans="7:14" ht="12.75">
      <c r="G643"/>
      <c r="H643"/>
      <c r="I643"/>
      <c r="J643"/>
      <c r="K643"/>
      <c r="L643"/>
      <c r="M643"/>
      <c r="N643"/>
    </row>
    <row r="644" spans="7:14" ht="12.75">
      <c r="G644"/>
      <c r="H644"/>
      <c r="I644"/>
      <c r="J644"/>
      <c r="K644"/>
      <c r="L644"/>
      <c r="M644"/>
      <c r="N644"/>
    </row>
    <row r="645" spans="7:14" ht="12.75">
      <c r="G645"/>
      <c r="H645"/>
      <c r="I645"/>
      <c r="J645"/>
      <c r="K645"/>
      <c r="L645"/>
      <c r="M645"/>
      <c r="N645"/>
    </row>
    <row r="646" spans="7:14" ht="12.75">
      <c r="G646"/>
      <c r="H646"/>
      <c r="I646"/>
      <c r="J646"/>
      <c r="K646"/>
      <c r="L646"/>
      <c r="M646"/>
      <c r="N646"/>
    </row>
    <row r="647" spans="7:14" ht="12.75">
      <c r="G647"/>
      <c r="H647"/>
      <c r="I647"/>
      <c r="J647"/>
      <c r="K647"/>
      <c r="L647"/>
      <c r="M647"/>
      <c r="N647"/>
    </row>
    <row r="648" spans="7:14" ht="12.75">
      <c r="G648"/>
      <c r="H648"/>
      <c r="I648"/>
      <c r="J648"/>
      <c r="K648"/>
      <c r="L648"/>
      <c r="M648"/>
      <c r="N648"/>
    </row>
    <row r="649" spans="7:14" ht="12.75">
      <c r="G649"/>
      <c r="H649"/>
      <c r="I649"/>
      <c r="J649"/>
      <c r="K649"/>
      <c r="L649"/>
      <c r="M649"/>
      <c r="N649"/>
    </row>
    <row r="650" spans="7:14" ht="12.75">
      <c r="G650"/>
      <c r="H650"/>
      <c r="I650"/>
      <c r="J650"/>
      <c r="K650"/>
      <c r="L650"/>
      <c r="M650"/>
      <c r="N650"/>
    </row>
    <row r="651" spans="7:14" ht="12.75">
      <c r="G651"/>
      <c r="H651"/>
      <c r="I651"/>
      <c r="J651"/>
      <c r="K651"/>
      <c r="L651"/>
      <c r="M651"/>
      <c r="N651"/>
    </row>
    <row r="652" spans="7:14" ht="12.75">
      <c r="G652"/>
      <c r="H652"/>
      <c r="I652"/>
      <c r="J652"/>
      <c r="K652"/>
      <c r="L652"/>
      <c r="M652"/>
      <c r="N652"/>
    </row>
    <row r="653" spans="7:14" ht="12.75">
      <c r="G653"/>
      <c r="H653"/>
      <c r="I653"/>
      <c r="J653"/>
      <c r="K653"/>
      <c r="L653"/>
      <c r="M653"/>
      <c r="N653"/>
    </row>
    <row r="654" spans="7:14" ht="12.75">
      <c r="G654"/>
      <c r="H654"/>
      <c r="I654"/>
      <c r="J654"/>
      <c r="K654"/>
      <c r="L654"/>
      <c r="M654"/>
      <c r="N654"/>
    </row>
    <row r="655" spans="7:14" ht="12.75">
      <c r="G655"/>
      <c r="H655"/>
      <c r="I655"/>
      <c r="J655"/>
      <c r="K655"/>
      <c r="L655"/>
      <c r="M655"/>
      <c r="N655"/>
    </row>
    <row r="656" spans="7:14" ht="12.75">
      <c r="G656"/>
      <c r="H656"/>
      <c r="I656"/>
      <c r="J656"/>
      <c r="K656"/>
      <c r="L656"/>
      <c r="M656"/>
      <c r="N656"/>
    </row>
    <row r="657" spans="7:14" ht="12.75">
      <c r="G657"/>
      <c r="H657"/>
      <c r="I657"/>
      <c r="J657"/>
      <c r="K657"/>
      <c r="L657"/>
      <c r="M657"/>
      <c r="N657"/>
    </row>
    <row r="658" spans="7:14" ht="12.75">
      <c r="G658"/>
      <c r="H658"/>
      <c r="I658"/>
      <c r="J658"/>
      <c r="K658"/>
      <c r="L658"/>
      <c r="M658"/>
      <c r="N658"/>
    </row>
    <row r="659" spans="7:14" ht="12.75">
      <c r="G659"/>
      <c r="H659"/>
      <c r="I659"/>
      <c r="J659"/>
      <c r="K659"/>
      <c r="L659"/>
      <c r="M659"/>
      <c r="N659"/>
    </row>
    <row r="660" spans="7:14" ht="12.75">
      <c r="G660"/>
      <c r="H660"/>
      <c r="I660"/>
      <c r="J660"/>
      <c r="K660"/>
      <c r="L660"/>
      <c r="M660"/>
      <c r="N660"/>
    </row>
    <row r="661" spans="7:14" ht="12.75">
      <c r="G661"/>
      <c r="H661"/>
      <c r="I661"/>
      <c r="J661"/>
      <c r="K661"/>
      <c r="L661"/>
      <c r="M661"/>
      <c r="N661"/>
    </row>
    <row r="662" spans="7:14" ht="12.75">
      <c r="G662"/>
      <c r="H662"/>
      <c r="I662"/>
      <c r="J662"/>
      <c r="K662"/>
      <c r="L662"/>
      <c r="M662"/>
      <c r="N662"/>
    </row>
    <row r="663" spans="7:14" ht="12.75">
      <c r="G663"/>
      <c r="H663"/>
      <c r="I663"/>
      <c r="J663"/>
      <c r="K663"/>
      <c r="L663"/>
      <c r="M663"/>
      <c r="N663"/>
    </row>
    <row r="664" spans="7:14" ht="12.75">
      <c r="G664"/>
      <c r="H664"/>
      <c r="I664"/>
      <c r="J664"/>
      <c r="K664"/>
      <c r="L664"/>
      <c r="M664"/>
      <c r="N664"/>
    </row>
    <row r="665" spans="7:14" ht="12.75">
      <c r="G665"/>
      <c r="H665"/>
      <c r="I665"/>
      <c r="J665"/>
      <c r="K665"/>
      <c r="L665"/>
      <c r="M665"/>
      <c r="N665"/>
    </row>
    <row r="666" spans="7:14" ht="12.75">
      <c r="G666"/>
      <c r="H666"/>
      <c r="I666"/>
      <c r="J666"/>
      <c r="K666"/>
      <c r="L666"/>
      <c r="M666"/>
      <c r="N666"/>
    </row>
    <row r="667" spans="7:14" ht="12.75">
      <c r="G667"/>
      <c r="H667"/>
      <c r="I667"/>
      <c r="J667"/>
      <c r="K667"/>
      <c r="L667"/>
      <c r="M667"/>
      <c r="N667"/>
    </row>
    <row r="668" spans="7:14" ht="12.75">
      <c r="G668"/>
      <c r="H668"/>
      <c r="I668"/>
      <c r="J668"/>
      <c r="K668"/>
      <c r="L668"/>
      <c r="M668"/>
      <c r="N668"/>
    </row>
    <row r="669" spans="7:14" ht="12.75">
      <c r="G669"/>
      <c r="H669"/>
      <c r="I669"/>
      <c r="J669"/>
      <c r="K669"/>
      <c r="L669"/>
      <c r="M669"/>
      <c r="N669"/>
    </row>
    <row r="670" spans="7:14" ht="12.75">
      <c r="G670"/>
      <c r="H670"/>
      <c r="I670"/>
      <c r="J670"/>
      <c r="K670"/>
      <c r="L670"/>
      <c r="M670"/>
      <c r="N670"/>
    </row>
    <row r="671" spans="7:14" ht="12.75">
      <c r="G671"/>
      <c r="H671"/>
      <c r="I671"/>
      <c r="J671"/>
      <c r="K671"/>
      <c r="L671"/>
      <c r="M671"/>
      <c r="N671"/>
    </row>
    <row r="672" spans="7:14" ht="12.75">
      <c r="G672"/>
      <c r="H672"/>
      <c r="I672"/>
      <c r="J672"/>
      <c r="K672"/>
      <c r="L672"/>
      <c r="M672"/>
      <c r="N672"/>
    </row>
    <row r="673" spans="7:14" ht="12.75">
      <c r="G673"/>
      <c r="H673"/>
      <c r="I673"/>
      <c r="J673"/>
      <c r="K673"/>
      <c r="L673"/>
      <c r="M673"/>
      <c r="N673"/>
    </row>
    <row r="674" spans="7:14" ht="12.75">
      <c r="G674"/>
      <c r="H674"/>
      <c r="I674"/>
      <c r="J674"/>
      <c r="K674"/>
      <c r="L674"/>
      <c r="M674"/>
      <c r="N674"/>
    </row>
    <row r="675" spans="7:14" ht="12.75">
      <c r="G675"/>
      <c r="H675"/>
      <c r="I675"/>
      <c r="J675"/>
      <c r="K675"/>
      <c r="L675"/>
      <c r="M675"/>
      <c r="N675"/>
    </row>
    <row r="676" spans="7:14" ht="12.75">
      <c r="G676"/>
      <c r="H676"/>
      <c r="I676"/>
      <c r="J676"/>
      <c r="K676"/>
      <c r="L676"/>
      <c r="M676"/>
      <c r="N676"/>
    </row>
    <row r="677" spans="7:14" ht="12.75">
      <c r="G677"/>
      <c r="H677"/>
      <c r="I677"/>
      <c r="J677"/>
      <c r="K677"/>
      <c r="L677"/>
      <c r="M677"/>
      <c r="N677"/>
    </row>
    <row r="678" spans="7:14" ht="12.75">
      <c r="G678"/>
      <c r="H678"/>
      <c r="I678"/>
      <c r="J678"/>
      <c r="K678"/>
      <c r="L678"/>
      <c r="M678"/>
      <c r="N678"/>
    </row>
    <row r="679" spans="7:14" ht="12.75">
      <c r="G679"/>
      <c r="H679"/>
      <c r="I679"/>
      <c r="J679"/>
      <c r="K679"/>
      <c r="L679"/>
      <c r="M679"/>
      <c r="N679"/>
    </row>
    <row r="680" spans="7:14" ht="12.75">
      <c r="G680"/>
      <c r="H680"/>
      <c r="I680"/>
      <c r="J680"/>
      <c r="K680"/>
      <c r="L680"/>
      <c r="M680"/>
      <c r="N680"/>
    </row>
    <row r="681" spans="7:14" ht="12.75">
      <c r="G681"/>
      <c r="H681"/>
      <c r="I681"/>
      <c r="J681"/>
      <c r="K681"/>
      <c r="L681"/>
      <c r="M681"/>
      <c r="N681"/>
    </row>
    <row r="682" spans="7:14" ht="12.75">
      <c r="G682"/>
      <c r="H682"/>
      <c r="I682"/>
      <c r="J682"/>
      <c r="K682"/>
      <c r="L682"/>
      <c r="M682"/>
      <c r="N682"/>
    </row>
    <row r="683" spans="7:14" ht="12.75">
      <c r="G683"/>
      <c r="H683"/>
      <c r="I683"/>
      <c r="J683"/>
      <c r="K683"/>
      <c r="L683"/>
      <c r="M683"/>
      <c r="N683"/>
    </row>
    <row r="684" spans="7:14" ht="12.75">
      <c r="G684"/>
      <c r="H684"/>
      <c r="I684"/>
      <c r="J684"/>
      <c r="K684"/>
      <c r="L684"/>
      <c r="M684"/>
      <c r="N684"/>
    </row>
    <row r="685" spans="7:14" ht="12.75">
      <c r="G685"/>
      <c r="H685"/>
      <c r="I685"/>
      <c r="J685"/>
      <c r="K685"/>
      <c r="L685"/>
      <c r="M685"/>
      <c r="N685"/>
    </row>
    <row r="686" spans="7:14" ht="12.75">
      <c r="G686"/>
      <c r="H686"/>
      <c r="I686"/>
      <c r="J686"/>
      <c r="K686"/>
      <c r="L686"/>
      <c r="M686"/>
      <c r="N686"/>
    </row>
    <row r="687" spans="7:14" ht="12.75">
      <c r="G687"/>
      <c r="H687"/>
      <c r="I687"/>
      <c r="J687"/>
      <c r="K687"/>
      <c r="L687"/>
      <c r="M687"/>
      <c r="N687"/>
    </row>
    <row r="688" spans="7:14" ht="12.75">
      <c r="G688"/>
      <c r="H688"/>
      <c r="I688"/>
      <c r="J688"/>
      <c r="K688"/>
      <c r="L688"/>
      <c r="M688"/>
      <c r="N688"/>
    </row>
    <row r="689" spans="7:14" ht="12.75">
      <c r="G689"/>
      <c r="H689"/>
      <c r="I689"/>
      <c r="J689"/>
      <c r="K689"/>
      <c r="L689"/>
      <c r="M689"/>
      <c r="N689"/>
    </row>
    <row r="690" spans="7:14" ht="12.75">
      <c r="G690"/>
      <c r="H690"/>
      <c r="I690"/>
      <c r="J690"/>
      <c r="K690"/>
      <c r="L690"/>
      <c r="M690"/>
      <c r="N690"/>
    </row>
    <row r="691" spans="7:14" ht="12.75">
      <c r="G691"/>
      <c r="H691"/>
      <c r="I691"/>
      <c r="J691"/>
      <c r="K691"/>
      <c r="L691"/>
      <c r="M691"/>
      <c r="N691"/>
    </row>
    <row r="692" spans="7:14" ht="12.75">
      <c r="G692"/>
      <c r="H692"/>
      <c r="I692"/>
      <c r="J692"/>
      <c r="K692"/>
      <c r="L692"/>
      <c r="M692"/>
      <c r="N692"/>
    </row>
    <row r="693" spans="7:14" ht="12.75">
      <c r="G693"/>
      <c r="H693"/>
      <c r="I693"/>
      <c r="J693"/>
      <c r="K693"/>
      <c r="L693"/>
      <c r="M693"/>
      <c r="N693"/>
    </row>
    <row r="694" spans="7:14" ht="12.75">
      <c r="G694"/>
      <c r="H694"/>
      <c r="I694"/>
      <c r="J694"/>
      <c r="K694"/>
      <c r="L694"/>
      <c r="M694"/>
      <c r="N694"/>
    </row>
    <row r="695" spans="7:14" ht="12.75">
      <c r="G695"/>
      <c r="H695"/>
      <c r="I695"/>
      <c r="J695"/>
      <c r="K695"/>
      <c r="L695"/>
      <c r="M695"/>
      <c r="N695"/>
    </row>
    <row r="696" spans="7:14" ht="12.75">
      <c r="G696"/>
      <c r="H696"/>
      <c r="I696"/>
      <c r="J696"/>
      <c r="K696"/>
      <c r="L696"/>
      <c r="M696"/>
      <c r="N696"/>
    </row>
    <row r="697" spans="7:14" ht="12.75">
      <c r="G697"/>
      <c r="H697"/>
      <c r="I697"/>
      <c r="J697"/>
      <c r="K697"/>
      <c r="L697"/>
      <c r="M697"/>
      <c r="N697"/>
    </row>
    <row r="698" spans="7:14" ht="12.75">
      <c r="G698"/>
      <c r="H698"/>
      <c r="I698"/>
      <c r="J698"/>
      <c r="K698"/>
      <c r="L698"/>
      <c r="M698"/>
      <c r="N698"/>
    </row>
    <row r="699" spans="7:14" ht="12.75">
      <c r="G699"/>
      <c r="H699"/>
      <c r="I699"/>
      <c r="J699"/>
      <c r="K699"/>
      <c r="L699"/>
      <c r="M699"/>
      <c r="N699"/>
    </row>
    <row r="700" spans="7:14" ht="12.75">
      <c r="G700"/>
      <c r="H700"/>
      <c r="I700"/>
      <c r="J700"/>
      <c r="K700"/>
      <c r="L700"/>
      <c r="M700"/>
      <c r="N700"/>
    </row>
    <row r="701" spans="7:14" ht="12.75">
      <c r="G701"/>
      <c r="H701"/>
      <c r="I701"/>
      <c r="J701"/>
      <c r="K701"/>
      <c r="L701"/>
      <c r="M701"/>
      <c r="N701"/>
    </row>
    <row r="702" spans="7:14" ht="12.75">
      <c r="G702"/>
      <c r="H702"/>
      <c r="I702"/>
      <c r="J702"/>
      <c r="K702"/>
      <c r="L702"/>
      <c r="M702"/>
      <c r="N702"/>
    </row>
    <row r="703" spans="7:14" ht="12.75">
      <c r="G703"/>
      <c r="H703"/>
      <c r="I703"/>
      <c r="J703"/>
      <c r="K703"/>
      <c r="L703"/>
      <c r="M703"/>
      <c r="N703"/>
    </row>
    <row r="704" spans="7:14" ht="12.75">
      <c r="G704"/>
      <c r="H704"/>
      <c r="I704"/>
      <c r="J704"/>
      <c r="K704"/>
      <c r="L704"/>
      <c r="M704"/>
      <c r="N704"/>
    </row>
    <row r="705" spans="7:14" ht="12.75">
      <c r="G705"/>
      <c r="H705"/>
      <c r="I705"/>
      <c r="J705"/>
      <c r="K705"/>
      <c r="L705"/>
      <c r="M705"/>
      <c r="N705"/>
    </row>
    <row r="706" spans="7:14" ht="12.75">
      <c r="G706"/>
      <c r="H706"/>
      <c r="I706"/>
      <c r="J706"/>
      <c r="K706"/>
      <c r="L706"/>
      <c r="M706"/>
      <c r="N706"/>
    </row>
    <row r="707" spans="7:14" ht="12.75">
      <c r="G707"/>
      <c r="H707"/>
      <c r="I707"/>
      <c r="J707"/>
      <c r="K707"/>
      <c r="L707"/>
      <c r="M707"/>
      <c r="N707"/>
    </row>
    <row r="708" spans="7:14" ht="12.75">
      <c r="G708"/>
      <c r="H708"/>
      <c r="I708"/>
      <c r="J708"/>
      <c r="K708"/>
      <c r="L708"/>
      <c r="M708"/>
      <c r="N708"/>
    </row>
    <row r="709" spans="7:14" ht="12.75">
      <c r="G709"/>
      <c r="H709"/>
      <c r="I709"/>
      <c r="J709"/>
      <c r="K709"/>
      <c r="L709"/>
      <c r="M709"/>
      <c r="N709"/>
    </row>
    <row r="710" spans="7:14" ht="12.75">
      <c r="G710"/>
      <c r="H710"/>
      <c r="I710"/>
      <c r="J710"/>
      <c r="K710"/>
      <c r="L710"/>
      <c r="M710"/>
      <c r="N710"/>
    </row>
    <row r="711" spans="7:14" ht="12.75">
      <c r="G711"/>
      <c r="H711"/>
      <c r="I711"/>
      <c r="J711"/>
      <c r="K711"/>
      <c r="L711"/>
      <c r="M711"/>
      <c r="N711"/>
    </row>
    <row r="712" spans="7:14" ht="12.75">
      <c r="G712"/>
      <c r="H712"/>
      <c r="I712"/>
      <c r="J712"/>
      <c r="K712"/>
      <c r="L712"/>
      <c r="M712"/>
      <c r="N712"/>
    </row>
    <row r="713" spans="7:14" ht="12.75">
      <c r="G713"/>
      <c r="H713"/>
      <c r="I713"/>
      <c r="J713"/>
      <c r="K713"/>
      <c r="L713"/>
      <c r="M713"/>
      <c r="N713"/>
    </row>
    <row r="714" spans="7:14" ht="12.75">
      <c r="G714"/>
      <c r="H714"/>
      <c r="I714"/>
      <c r="J714"/>
      <c r="K714"/>
      <c r="L714"/>
      <c r="M714"/>
      <c r="N714"/>
    </row>
    <row r="715" spans="7:14" ht="12.75">
      <c r="G715"/>
      <c r="H715"/>
      <c r="I715"/>
      <c r="J715"/>
      <c r="K715"/>
      <c r="L715"/>
      <c r="M715"/>
      <c r="N715"/>
    </row>
    <row r="716" spans="7:14" ht="12.75">
      <c r="G716"/>
      <c r="H716"/>
      <c r="I716"/>
      <c r="J716"/>
      <c r="K716"/>
      <c r="L716"/>
      <c r="M716"/>
      <c r="N716"/>
    </row>
    <row r="717" spans="7:14" ht="12.75">
      <c r="G717"/>
      <c r="H717"/>
      <c r="I717"/>
      <c r="J717"/>
      <c r="K717"/>
      <c r="L717"/>
      <c r="M717"/>
      <c r="N717"/>
    </row>
    <row r="718" spans="7:14" ht="12.75">
      <c r="G718"/>
      <c r="H718"/>
      <c r="I718"/>
      <c r="J718"/>
      <c r="K718"/>
      <c r="L718"/>
      <c r="M718"/>
      <c r="N718"/>
    </row>
    <row r="719" spans="7:14" ht="12.75">
      <c r="G719"/>
      <c r="H719"/>
      <c r="I719"/>
      <c r="J719"/>
      <c r="K719"/>
      <c r="L719"/>
      <c r="M719"/>
      <c r="N719"/>
    </row>
    <row r="720" spans="7:14" ht="12.75">
      <c r="G720"/>
      <c r="H720"/>
      <c r="I720"/>
      <c r="J720"/>
      <c r="K720"/>
      <c r="L720"/>
      <c r="M720"/>
      <c r="N720"/>
    </row>
    <row r="721" spans="7:14" ht="12.75">
      <c r="G721"/>
      <c r="H721"/>
      <c r="I721"/>
      <c r="J721"/>
      <c r="K721"/>
      <c r="L721"/>
      <c r="M721"/>
      <c r="N721"/>
    </row>
    <row r="722" spans="7:14" ht="12.75">
      <c r="G722"/>
      <c r="H722"/>
      <c r="I722"/>
      <c r="J722"/>
      <c r="K722"/>
      <c r="L722"/>
      <c r="M722"/>
      <c r="N722"/>
    </row>
    <row r="723" spans="7:14" ht="12.75">
      <c r="G723"/>
      <c r="H723"/>
      <c r="I723"/>
      <c r="J723"/>
      <c r="K723"/>
      <c r="L723"/>
      <c r="M723"/>
      <c r="N723"/>
    </row>
    <row r="724" spans="7:14" ht="12.75">
      <c r="G724"/>
      <c r="H724"/>
      <c r="I724"/>
      <c r="J724"/>
      <c r="K724"/>
      <c r="L724"/>
      <c r="M724"/>
      <c r="N724"/>
    </row>
    <row r="725" spans="7:14" ht="12.75">
      <c r="G725"/>
      <c r="H725"/>
      <c r="I725"/>
      <c r="J725"/>
      <c r="K725"/>
      <c r="L725"/>
      <c r="M725"/>
      <c r="N725"/>
    </row>
    <row r="726" spans="7:14" ht="12.75">
      <c r="G726"/>
      <c r="H726"/>
      <c r="I726"/>
      <c r="J726"/>
      <c r="K726"/>
      <c r="L726"/>
      <c r="M726"/>
      <c r="N726"/>
    </row>
    <row r="727" spans="7:14" ht="12.75">
      <c r="G727"/>
      <c r="H727"/>
      <c r="I727"/>
      <c r="J727"/>
      <c r="K727"/>
      <c r="L727"/>
      <c r="M727"/>
      <c r="N727"/>
    </row>
    <row r="728" spans="7:14" ht="12.75">
      <c r="G728"/>
      <c r="H728"/>
      <c r="I728"/>
      <c r="J728"/>
      <c r="K728"/>
      <c r="L728"/>
      <c r="M728"/>
      <c r="N728"/>
    </row>
    <row r="729" spans="7:14" ht="12.75">
      <c r="G729"/>
      <c r="H729"/>
      <c r="I729"/>
      <c r="J729"/>
      <c r="K729"/>
      <c r="L729"/>
      <c r="M729"/>
      <c r="N729"/>
    </row>
    <row r="730" spans="7:14" ht="12.75">
      <c r="G730"/>
      <c r="H730"/>
      <c r="I730"/>
      <c r="J730"/>
      <c r="K730"/>
      <c r="L730"/>
      <c r="M730"/>
      <c r="N730"/>
    </row>
    <row r="731" spans="7:14" ht="12.75">
      <c r="G731"/>
      <c r="H731"/>
      <c r="I731"/>
      <c r="J731"/>
      <c r="K731"/>
      <c r="L731"/>
      <c r="M731"/>
      <c r="N731"/>
    </row>
    <row r="732" spans="7:14" ht="12.75">
      <c r="G732"/>
      <c r="H732"/>
      <c r="I732"/>
      <c r="J732"/>
      <c r="K732"/>
      <c r="L732"/>
      <c r="M732"/>
      <c r="N732"/>
    </row>
    <row r="733" spans="7:14" ht="12.75">
      <c r="G733"/>
      <c r="H733"/>
      <c r="I733"/>
      <c r="J733"/>
      <c r="K733"/>
      <c r="L733"/>
      <c r="M733"/>
      <c r="N733"/>
    </row>
    <row r="734" spans="7:14" ht="12.75">
      <c r="G734"/>
      <c r="H734"/>
      <c r="I734"/>
      <c r="J734"/>
      <c r="K734"/>
      <c r="L734"/>
      <c r="M734"/>
      <c r="N734"/>
    </row>
    <row r="735" spans="7:14" ht="12.75">
      <c r="G735"/>
      <c r="H735"/>
      <c r="I735"/>
      <c r="J735"/>
      <c r="K735"/>
      <c r="L735"/>
      <c r="M735"/>
      <c r="N735"/>
    </row>
    <row r="736" spans="7:14" ht="12.75">
      <c r="G736"/>
      <c r="H736"/>
      <c r="I736"/>
      <c r="J736"/>
      <c r="K736"/>
      <c r="L736"/>
      <c r="M736"/>
      <c r="N736"/>
    </row>
    <row r="737" spans="7:14" ht="12.75">
      <c r="G737"/>
      <c r="H737"/>
      <c r="I737"/>
      <c r="J737"/>
      <c r="K737"/>
      <c r="L737"/>
      <c r="M737"/>
      <c r="N737"/>
    </row>
    <row r="738" spans="7:14" ht="12.75">
      <c r="G738"/>
      <c r="H738"/>
      <c r="I738"/>
      <c r="J738"/>
      <c r="K738"/>
      <c r="L738"/>
      <c r="M738"/>
      <c r="N738"/>
    </row>
    <row r="739" spans="7:14" ht="12.75">
      <c r="G739"/>
      <c r="H739"/>
      <c r="I739"/>
      <c r="J739"/>
      <c r="K739"/>
      <c r="L739"/>
      <c r="M739"/>
      <c r="N739"/>
    </row>
    <row r="740" spans="7:14" ht="12.75">
      <c r="G740"/>
      <c r="H740"/>
      <c r="I740"/>
      <c r="J740"/>
      <c r="K740"/>
      <c r="L740"/>
      <c r="M740"/>
      <c r="N740"/>
    </row>
    <row r="741" spans="7:14" ht="12.75">
      <c r="G741"/>
      <c r="H741"/>
      <c r="I741"/>
      <c r="J741"/>
      <c r="K741"/>
      <c r="L741"/>
      <c r="M741"/>
      <c r="N741"/>
    </row>
    <row r="742" spans="7:14" ht="12.75">
      <c r="G742"/>
      <c r="H742"/>
      <c r="I742"/>
      <c r="J742"/>
      <c r="K742"/>
      <c r="L742"/>
      <c r="M742"/>
      <c r="N742"/>
    </row>
    <row r="743" spans="7:14" ht="12.75">
      <c r="G743"/>
      <c r="H743"/>
      <c r="I743"/>
      <c r="J743"/>
      <c r="K743"/>
      <c r="L743"/>
      <c r="M743"/>
      <c r="N743"/>
    </row>
    <row r="744" spans="7:14" ht="12.75">
      <c r="G744"/>
      <c r="H744"/>
      <c r="I744"/>
      <c r="J744"/>
      <c r="K744"/>
      <c r="L744"/>
      <c r="M744"/>
      <c r="N744"/>
    </row>
    <row r="745" spans="7:14" ht="12.75">
      <c r="G745"/>
      <c r="H745"/>
      <c r="I745"/>
      <c r="J745"/>
      <c r="K745"/>
      <c r="L745"/>
      <c r="M745"/>
      <c r="N745"/>
    </row>
    <row r="746" spans="7:14" ht="12.75">
      <c r="G746"/>
      <c r="H746"/>
      <c r="I746"/>
      <c r="J746"/>
      <c r="K746"/>
      <c r="L746"/>
      <c r="M746"/>
      <c r="N746"/>
    </row>
    <row r="747" spans="7:14" ht="12.75">
      <c r="G747"/>
      <c r="H747"/>
      <c r="I747"/>
      <c r="J747"/>
      <c r="K747"/>
      <c r="L747"/>
      <c r="M747"/>
      <c r="N747"/>
    </row>
    <row r="748" spans="7:14" ht="12.75">
      <c r="G748"/>
      <c r="H748"/>
      <c r="I748"/>
      <c r="J748"/>
      <c r="K748"/>
      <c r="L748"/>
      <c r="M748"/>
      <c r="N748"/>
    </row>
    <row r="749" spans="7:14" ht="12.75">
      <c r="G749"/>
      <c r="H749"/>
      <c r="I749"/>
      <c r="J749"/>
      <c r="K749"/>
      <c r="L749"/>
      <c r="M749"/>
      <c r="N749"/>
    </row>
    <row r="750" spans="7:14" ht="12.75">
      <c r="G750"/>
      <c r="H750"/>
      <c r="I750"/>
      <c r="J750"/>
      <c r="K750"/>
      <c r="L750"/>
      <c r="M750"/>
      <c r="N750"/>
    </row>
    <row r="751" spans="7:14" ht="12.75">
      <c r="G751"/>
      <c r="H751"/>
      <c r="I751"/>
      <c r="J751"/>
      <c r="K751"/>
      <c r="L751"/>
      <c r="M751"/>
      <c r="N751"/>
    </row>
    <row r="752" spans="7:14" ht="12.75">
      <c r="G752"/>
      <c r="H752"/>
      <c r="I752"/>
      <c r="J752"/>
      <c r="K752"/>
      <c r="L752"/>
      <c r="M752"/>
      <c r="N752"/>
    </row>
    <row r="753" spans="7:14" ht="12.75">
      <c r="G753"/>
      <c r="H753"/>
      <c r="I753"/>
      <c r="J753"/>
      <c r="K753"/>
      <c r="L753"/>
      <c r="M753"/>
      <c r="N753"/>
    </row>
    <row r="754" spans="7:14" ht="12.75">
      <c r="G754"/>
      <c r="H754"/>
      <c r="I754"/>
      <c r="J754"/>
      <c r="K754"/>
      <c r="L754"/>
      <c r="M754"/>
      <c r="N754"/>
    </row>
    <row r="755" spans="7:14" ht="12.75">
      <c r="G755"/>
      <c r="H755"/>
      <c r="I755"/>
      <c r="J755"/>
      <c r="K755"/>
      <c r="L755"/>
      <c r="M755"/>
      <c r="N755"/>
    </row>
    <row r="756" spans="7:14" ht="12.75">
      <c r="G756"/>
      <c r="H756"/>
      <c r="I756"/>
      <c r="J756"/>
      <c r="K756"/>
      <c r="L756"/>
      <c r="M756"/>
      <c r="N756"/>
    </row>
    <row r="757" spans="7:14" ht="12.75">
      <c r="G757"/>
      <c r="H757"/>
      <c r="I757"/>
      <c r="J757"/>
      <c r="K757"/>
      <c r="L757"/>
      <c r="M757"/>
      <c r="N757"/>
    </row>
    <row r="758" spans="7:14" ht="12.75">
      <c r="G758"/>
      <c r="H758"/>
      <c r="I758"/>
      <c r="J758"/>
      <c r="K758"/>
      <c r="L758"/>
      <c r="M758"/>
      <c r="N758"/>
    </row>
    <row r="759" spans="7:14" ht="12.75">
      <c r="G759"/>
      <c r="H759"/>
      <c r="I759"/>
      <c r="J759"/>
      <c r="K759"/>
      <c r="L759"/>
      <c r="M759"/>
      <c r="N759"/>
    </row>
    <row r="760" spans="7:14" ht="12.75">
      <c r="G760"/>
      <c r="H760"/>
      <c r="I760"/>
      <c r="J760"/>
      <c r="K760"/>
      <c r="L760"/>
      <c r="M760"/>
      <c r="N760"/>
    </row>
    <row r="761" spans="7:14" ht="12.75">
      <c r="G761"/>
      <c r="H761"/>
      <c r="I761"/>
      <c r="J761"/>
      <c r="K761"/>
      <c r="L761"/>
      <c r="M761"/>
      <c r="N761"/>
    </row>
    <row r="762" spans="7:14" ht="12.75">
      <c r="G762"/>
      <c r="H762"/>
      <c r="I762"/>
      <c r="J762"/>
      <c r="K762"/>
      <c r="L762"/>
      <c r="M762"/>
      <c r="N762"/>
    </row>
    <row r="763" spans="7:14" ht="12.75">
      <c r="G763"/>
      <c r="H763"/>
      <c r="I763"/>
      <c r="J763"/>
      <c r="K763"/>
      <c r="L763"/>
      <c r="M763"/>
      <c r="N763"/>
    </row>
    <row r="764" spans="7:14" ht="12.75">
      <c r="G764"/>
      <c r="H764"/>
      <c r="I764"/>
      <c r="J764"/>
      <c r="K764"/>
      <c r="L764"/>
      <c r="M764"/>
      <c r="N764"/>
    </row>
    <row r="765" spans="7:14" ht="12.75">
      <c r="G765"/>
      <c r="H765"/>
      <c r="I765"/>
      <c r="J765"/>
      <c r="K765"/>
      <c r="L765"/>
      <c r="M765"/>
      <c r="N765"/>
    </row>
    <row r="766" spans="7:14" ht="12.75">
      <c r="G766"/>
      <c r="H766"/>
      <c r="I766"/>
      <c r="J766"/>
      <c r="K766"/>
      <c r="L766"/>
      <c r="M766"/>
      <c r="N766"/>
    </row>
    <row r="767" spans="7:14" ht="12.75">
      <c r="G767"/>
      <c r="H767"/>
      <c r="I767"/>
      <c r="J767"/>
      <c r="K767"/>
      <c r="L767"/>
      <c r="M767"/>
      <c r="N767"/>
    </row>
    <row r="768" spans="7:14" ht="12.75">
      <c r="G768"/>
      <c r="H768"/>
      <c r="I768"/>
      <c r="J768"/>
      <c r="K768"/>
      <c r="L768"/>
      <c r="M768"/>
      <c r="N768"/>
    </row>
    <row r="769" spans="7:14" ht="12.75">
      <c r="G769"/>
      <c r="H769"/>
      <c r="I769"/>
      <c r="J769"/>
      <c r="K769"/>
      <c r="L769"/>
      <c r="M769"/>
      <c r="N769"/>
    </row>
    <row r="770" spans="7:14" ht="12.75">
      <c r="G770"/>
      <c r="H770"/>
      <c r="I770"/>
      <c r="J770"/>
      <c r="K770"/>
      <c r="L770"/>
      <c r="M770"/>
      <c r="N770"/>
    </row>
    <row r="771" spans="7:14" ht="12.75">
      <c r="G771"/>
      <c r="H771"/>
      <c r="I771"/>
      <c r="J771"/>
      <c r="K771"/>
      <c r="L771"/>
      <c r="M771"/>
      <c r="N771"/>
    </row>
    <row r="772" spans="7:14" ht="12.75">
      <c r="G772"/>
      <c r="H772"/>
      <c r="I772"/>
      <c r="J772"/>
      <c r="K772"/>
      <c r="L772"/>
      <c r="M772"/>
      <c r="N772"/>
    </row>
    <row r="773" spans="7:14" ht="12.75">
      <c r="G773"/>
      <c r="H773"/>
      <c r="I773"/>
      <c r="J773"/>
      <c r="K773"/>
      <c r="L773"/>
      <c r="M773"/>
      <c r="N773"/>
    </row>
    <row r="774" spans="7:14" ht="12.75">
      <c r="G774"/>
      <c r="H774"/>
      <c r="I774"/>
      <c r="J774"/>
      <c r="K774"/>
      <c r="L774"/>
      <c r="M774"/>
      <c r="N774"/>
    </row>
    <row r="775" spans="7:14" ht="12.75">
      <c r="G775"/>
      <c r="H775"/>
      <c r="I775"/>
      <c r="J775"/>
      <c r="K775"/>
      <c r="L775"/>
      <c r="M775"/>
      <c r="N775"/>
    </row>
    <row r="776" spans="7:14" ht="12.75">
      <c r="G776"/>
      <c r="H776"/>
      <c r="I776"/>
      <c r="J776"/>
      <c r="K776"/>
      <c r="L776"/>
      <c r="M776"/>
      <c r="N776"/>
    </row>
    <row r="777" spans="7:14" ht="12.75">
      <c r="G777"/>
      <c r="H777"/>
      <c r="I777"/>
      <c r="J777"/>
      <c r="K777"/>
      <c r="L777"/>
      <c r="M777"/>
      <c r="N777"/>
    </row>
    <row r="778" spans="7:14" ht="12.75">
      <c r="G778"/>
      <c r="H778"/>
      <c r="I778"/>
      <c r="J778"/>
      <c r="K778"/>
      <c r="L778"/>
      <c r="M778"/>
      <c r="N778"/>
    </row>
    <row r="779" spans="7:14" ht="12.75">
      <c r="G779"/>
      <c r="H779"/>
      <c r="I779"/>
      <c r="J779"/>
      <c r="K779"/>
      <c r="L779"/>
      <c r="M779"/>
      <c r="N779"/>
    </row>
    <row r="780" spans="7:14" ht="12.75">
      <c r="G780"/>
      <c r="H780"/>
      <c r="I780"/>
      <c r="J780"/>
      <c r="K780"/>
      <c r="L780"/>
      <c r="M780"/>
      <c r="N780"/>
    </row>
    <row r="781" spans="7:14" ht="12.75">
      <c r="G781"/>
      <c r="H781"/>
      <c r="I781"/>
      <c r="J781"/>
      <c r="K781"/>
      <c r="L781"/>
      <c r="M781"/>
      <c r="N781"/>
    </row>
    <row r="782" spans="7:14" ht="12.75">
      <c r="G782"/>
      <c r="H782"/>
      <c r="I782"/>
      <c r="J782"/>
      <c r="K782"/>
      <c r="L782"/>
      <c r="M782"/>
      <c r="N782"/>
    </row>
    <row r="783" spans="7:14" ht="12.75">
      <c r="G783"/>
      <c r="H783"/>
      <c r="I783"/>
      <c r="J783"/>
      <c r="K783"/>
      <c r="L783"/>
      <c r="M783"/>
      <c r="N783"/>
    </row>
    <row r="784" spans="7:14" ht="12.75">
      <c r="G784"/>
      <c r="H784"/>
      <c r="I784"/>
      <c r="J784"/>
      <c r="K784"/>
      <c r="L784"/>
      <c r="M784"/>
      <c r="N784"/>
    </row>
    <row r="785" spans="7:14" ht="12.75">
      <c r="G785"/>
      <c r="H785"/>
      <c r="I785"/>
      <c r="J785"/>
      <c r="K785"/>
      <c r="L785"/>
      <c r="M785"/>
      <c r="N785"/>
    </row>
    <row r="786" spans="7:14" ht="12.75">
      <c r="G786"/>
      <c r="H786"/>
      <c r="I786"/>
      <c r="J786"/>
      <c r="K786"/>
      <c r="L786"/>
      <c r="M786"/>
      <c r="N786"/>
    </row>
    <row r="787" spans="7:14" ht="12.75">
      <c r="G787"/>
      <c r="H787"/>
      <c r="I787"/>
      <c r="J787"/>
      <c r="K787"/>
      <c r="L787"/>
      <c r="M787"/>
      <c r="N787"/>
    </row>
    <row r="788" spans="7:14" ht="12.75">
      <c r="G788"/>
      <c r="H788"/>
      <c r="I788"/>
      <c r="J788"/>
      <c r="K788"/>
      <c r="L788"/>
      <c r="M788"/>
      <c r="N788"/>
    </row>
    <row r="789" spans="7:14" ht="12.75">
      <c r="G789"/>
      <c r="H789"/>
      <c r="I789"/>
      <c r="J789"/>
      <c r="K789"/>
      <c r="L789"/>
      <c r="M789"/>
      <c r="N789"/>
    </row>
    <row r="790" spans="7:14" ht="12.75">
      <c r="G790"/>
      <c r="H790"/>
      <c r="I790"/>
      <c r="J790"/>
      <c r="K790"/>
      <c r="L790"/>
      <c r="M790"/>
      <c r="N790"/>
    </row>
    <row r="791" spans="7:14" ht="12.75">
      <c r="G791"/>
      <c r="H791"/>
      <c r="I791"/>
      <c r="J791"/>
      <c r="K791"/>
      <c r="L791"/>
      <c r="M791"/>
      <c r="N791"/>
    </row>
    <row r="792" spans="7:14" ht="12.75">
      <c r="G792"/>
      <c r="H792"/>
      <c r="I792"/>
      <c r="J792"/>
      <c r="K792"/>
      <c r="L792"/>
      <c r="M792"/>
      <c r="N792"/>
    </row>
    <row r="793" spans="7:14" ht="12.75">
      <c r="G793"/>
      <c r="H793"/>
      <c r="I793"/>
      <c r="J793"/>
      <c r="K793"/>
      <c r="L793"/>
      <c r="M793"/>
      <c r="N793"/>
    </row>
    <row r="794" spans="7:14" ht="12.75">
      <c r="G794"/>
      <c r="H794"/>
      <c r="I794"/>
      <c r="J794"/>
      <c r="K794"/>
      <c r="L794"/>
      <c r="M794"/>
      <c r="N794"/>
    </row>
    <row r="795" spans="7:14" ht="12.75">
      <c r="G795"/>
      <c r="H795"/>
      <c r="I795"/>
      <c r="J795"/>
      <c r="K795"/>
      <c r="L795"/>
      <c r="M795"/>
      <c r="N795"/>
    </row>
    <row r="796" spans="7:14" ht="12.75">
      <c r="G796"/>
      <c r="H796"/>
      <c r="I796"/>
      <c r="J796"/>
      <c r="K796"/>
      <c r="L796"/>
      <c r="M796"/>
      <c r="N796"/>
    </row>
    <row r="797" spans="7:14" ht="12.75">
      <c r="G797"/>
      <c r="H797"/>
      <c r="I797"/>
      <c r="J797"/>
      <c r="K797"/>
      <c r="L797"/>
      <c r="M797"/>
      <c r="N797"/>
    </row>
    <row r="798" spans="7:14" ht="12.75">
      <c r="G798"/>
      <c r="H798"/>
      <c r="I798"/>
      <c r="J798"/>
      <c r="K798"/>
      <c r="L798"/>
      <c r="M798"/>
      <c r="N798"/>
    </row>
    <row r="799" spans="7:14" ht="12.75">
      <c r="G799"/>
      <c r="H799"/>
      <c r="I799"/>
      <c r="J799"/>
      <c r="K799"/>
      <c r="L799"/>
      <c r="M799"/>
      <c r="N799"/>
    </row>
    <row r="800" spans="7:14" ht="12.75">
      <c r="G800"/>
      <c r="H800"/>
      <c r="I800"/>
      <c r="J800"/>
      <c r="K800"/>
      <c r="L800"/>
      <c r="M800"/>
      <c r="N800"/>
    </row>
    <row r="801" spans="7:14" ht="12.75">
      <c r="G801"/>
      <c r="H801"/>
      <c r="I801"/>
      <c r="J801"/>
      <c r="K801"/>
      <c r="L801"/>
      <c r="M801"/>
      <c r="N801"/>
    </row>
    <row r="802" spans="7:14" ht="12.75">
      <c r="G802"/>
      <c r="H802"/>
      <c r="I802"/>
      <c r="J802"/>
      <c r="K802"/>
      <c r="L802"/>
      <c r="M802"/>
      <c r="N802"/>
    </row>
    <row r="803" spans="7:14" ht="12.75">
      <c r="G803"/>
      <c r="H803"/>
      <c r="I803"/>
      <c r="J803"/>
      <c r="K803"/>
      <c r="L803"/>
      <c r="M803"/>
      <c r="N803"/>
    </row>
    <row r="804" spans="7:14" ht="12.75">
      <c r="G804"/>
      <c r="H804"/>
      <c r="I804"/>
      <c r="J804"/>
      <c r="K804"/>
      <c r="L804"/>
      <c r="M804"/>
      <c r="N804"/>
    </row>
    <row r="805" spans="7:14" ht="12.75">
      <c r="G805"/>
      <c r="H805"/>
      <c r="I805"/>
      <c r="J805"/>
      <c r="K805"/>
      <c r="L805"/>
      <c r="M805"/>
      <c r="N805"/>
    </row>
    <row r="806" spans="7:14" ht="12.75">
      <c r="G806"/>
      <c r="H806"/>
      <c r="I806"/>
      <c r="J806"/>
      <c r="K806"/>
      <c r="L806"/>
      <c r="M806"/>
      <c r="N806"/>
    </row>
    <row r="807" spans="7:14" ht="12.75">
      <c r="G807"/>
      <c r="H807"/>
      <c r="I807"/>
      <c r="J807"/>
      <c r="K807"/>
      <c r="L807"/>
      <c r="M807"/>
      <c r="N807"/>
    </row>
    <row r="808" spans="7:14" ht="12.75">
      <c r="G808"/>
      <c r="H808"/>
      <c r="I808"/>
      <c r="J808"/>
      <c r="K808"/>
      <c r="L808"/>
      <c r="M808"/>
      <c r="N808"/>
    </row>
    <row r="809" spans="7:14" ht="12.75">
      <c r="G809"/>
      <c r="H809"/>
      <c r="I809"/>
      <c r="J809"/>
      <c r="K809"/>
      <c r="L809"/>
      <c r="M809"/>
      <c r="N809"/>
    </row>
    <row r="810" spans="7:14" ht="12.75">
      <c r="G810"/>
      <c r="H810"/>
      <c r="I810"/>
      <c r="J810"/>
      <c r="K810"/>
      <c r="L810"/>
      <c r="M810"/>
      <c r="N810"/>
    </row>
    <row r="811" spans="7:14" ht="12.75">
      <c r="G811"/>
      <c r="H811"/>
      <c r="I811"/>
      <c r="J811"/>
      <c r="K811"/>
      <c r="L811"/>
      <c r="M811"/>
      <c r="N811"/>
    </row>
    <row r="812" spans="7:14" ht="12.75">
      <c r="G812"/>
      <c r="H812"/>
      <c r="I812"/>
      <c r="J812"/>
      <c r="K812"/>
      <c r="L812"/>
      <c r="M812"/>
      <c r="N812"/>
    </row>
    <row r="813" spans="7:14" ht="12.75">
      <c r="G813"/>
      <c r="H813"/>
      <c r="I813"/>
      <c r="J813"/>
      <c r="K813"/>
      <c r="L813"/>
      <c r="M813"/>
      <c r="N813"/>
    </row>
    <row r="814" spans="7:14" ht="12.75">
      <c r="G814"/>
      <c r="H814"/>
      <c r="I814"/>
      <c r="J814"/>
      <c r="K814"/>
      <c r="L814"/>
      <c r="M814"/>
      <c r="N814"/>
    </row>
    <row r="815" spans="7:14" ht="12.75">
      <c r="G815"/>
      <c r="H815"/>
      <c r="I815"/>
      <c r="J815"/>
      <c r="K815"/>
      <c r="L815"/>
      <c r="M815"/>
      <c r="N815"/>
    </row>
    <row r="816" spans="7:14" ht="12.75">
      <c r="G816"/>
      <c r="H816"/>
      <c r="I816"/>
      <c r="J816"/>
      <c r="K816"/>
      <c r="L816"/>
      <c r="M816"/>
      <c r="N816"/>
    </row>
    <row r="817" spans="7:14" ht="12.75">
      <c r="G817"/>
      <c r="H817"/>
      <c r="I817"/>
      <c r="J817"/>
      <c r="K817"/>
      <c r="L817"/>
      <c r="M817"/>
      <c r="N817"/>
    </row>
    <row r="818" spans="7:14" ht="12.75">
      <c r="G818"/>
      <c r="H818"/>
      <c r="I818"/>
      <c r="J818"/>
      <c r="K818"/>
      <c r="L818"/>
      <c r="M818"/>
      <c r="N818"/>
    </row>
    <row r="819" spans="7:14" ht="12.75">
      <c r="G819"/>
      <c r="H819"/>
      <c r="I819"/>
      <c r="J819"/>
      <c r="K819"/>
      <c r="L819"/>
      <c r="M819"/>
      <c r="N819"/>
    </row>
    <row r="820" spans="7:14" ht="12.75">
      <c r="G820"/>
      <c r="H820"/>
      <c r="I820"/>
      <c r="J820"/>
      <c r="K820"/>
      <c r="L820"/>
      <c r="M820"/>
      <c r="N820"/>
    </row>
    <row r="821" spans="7:14" ht="12.75">
      <c r="G821"/>
      <c r="H821"/>
      <c r="I821"/>
      <c r="J821"/>
      <c r="K821"/>
      <c r="L821"/>
      <c r="M821"/>
      <c r="N821"/>
    </row>
    <row r="822" spans="7:14" ht="12.75">
      <c r="G822"/>
      <c r="H822"/>
      <c r="I822"/>
      <c r="J822"/>
      <c r="K822"/>
      <c r="L822"/>
      <c r="M822"/>
      <c r="N822"/>
    </row>
    <row r="823" spans="7:14" ht="12.75">
      <c r="G823"/>
      <c r="H823"/>
      <c r="I823"/>
      <c r="J823"/>
      <c r="K823"/>
      <c r="L823"/>
      <c r="M823"/>
      <c r="N823"/>
    </row>
    <row r="824" spans="7:14" ht="12.75">
      <c r="G824"/>
      <c r="H824"/>
      <c r="I824"/>
      <c r="J824"/>
      <c r="K824"/>
      <c r="L824"/>
      <c r="M824"/>
      <c r="N824"/>
    </row>
    <row r="825" spans="7:14" ht="12.75">
      <c r="G825"/>
      <c r="H825"/>
      <c r="I825"/>
      <c r="J825"/>
      <c r="K825"/>
      <c r="L825"/>
      <c r="M825"/>
      <c r="N825"/>
    </row>
    <row r="826" spans="7:14" ht="12.75">
      <c r="G826"/>
      <c r="H826"/>
      <c r="I826"/>
      <c r="J826"/>
      <c r="K826"/>
      <c r="L826"/>
      <c r="M826"/>
      <c r="N826"/>
    </row>
    <row r="827" spans="7:14" ht="12.75">
      <c r="G827"/>
      <c r="H827"/>
      <c r="I827"/>
      <c r="J827"/>
      <c r="K827"/>
      <c r="L827"/>
      <c r="M827"/>
      <c r="N827"/>
    </row>
    <row r="828" spans="7:14" ht="12.75">
      <c r="G828"/>
      <c r="H828"/>
      <c r="I828"/>
      <c r="J828"/>
      <c r="K828"/>
      <c r="L828"/>
      <c r="M828"/>
      <c r="N828"/>
    </row>
    <row r="829" spans="7:14" ht="12.75">
      <c r="G829"/>
      <c r="H829"/>
      <c r="I829"/>
      <c r="J829"/>
      <c r="K829"/>
      <c r="L829"/>
      <c r="M829"/>
      <c r="N829"/>
    </row>
    <row r="830" spans="7:14" ht="12.75">
      <c r="G830"/>
      <c r="H830"/>
      <c r="I830"/>
      <c r="J830"/>
      <c r="K830"/>
      <c r="L830"/>
      <c r="M830"/>
      <c r="N830"/>
    </row>
    <row r="831" spans="7:14" ht="12.75">
      <c r="G831"/>
      <c r="H831"/>
      <c r="I831"/>
      <c r="J831"/>
      <c r="K831"/>
      <c r="L831"/>
      <c r="M831"/>
      <c r="N831"/>
    </row>
    <row r="832" spans="7:14" ht="12.75">
      <c r="G832"/>
      <c r="H832"/>
      <c r="I832"/>
      <c r="J832"/>
      <c r="K832"/>
      <c r="L832"/>
      <c r="M832"/>
      <c r="N832"/>
    </row>
    <row r="833" spans="7:14" ht="12.75">
      <c r="G833"/>
      <c r="H833"/>
      <c r="I833"/>
      <c r="J833"/>
      <c r="K833"/>
      <c r="L833"/>
      <c r="M833"/>
      <c r="N833"/>
    </row>
    <row r="834" spans="7:14" ht="12.75">
      <c r="G834"/>
      <c r="H834"/>
      <c r="I834"/>
      <c r="J834"/>
      <c r="K834"/>
      <c r="L834"/>
      <c r="M834"/>
      <c r="N834"/>
    </row>
    <row r="835" spans="7:14" ht="12.75">
      <c r="G835"/>
      <c r="H835"/>
      <c r="I835"/>
      <c r="J835"/>
      <c r="K835"/>
      <c r="L835"/>
      <c r="M835"/>
      <c r="N835"/>
    </row>
    <row r="836" spans="7:14" ht="12.75">
      <c r="G836"/>
      <c r="H836"/>
      <c r="I836"/>
      <c r="J836"/>
      <c r="K836"/>
      <c r="L836"/>
      <c r="M836"/>
      <c r="N836"/>
    </row>
    <row r="837" spans="7:14" ht="12.75">
      <c r="G837"/>
      <c r="H837"/>
      <c r="I837"/>
      <c r="J837"/>
      <c r="K837"/>
      <c r="L837"/>
      <c r="M837"/>
      <c r="N837"/>
    </row>
    <row r="838" spans="7:14" ht="12.75">
      <c r="G838"/>
      <c r="H838"/>
      <c r="I838"/>
      <c r="J838"/>
      <c r="K838"/>
      <c r="L838"/>
      <c r="M838"/>
      <c r="N838"/>
    </row>
    <row r="839" spans="7:14" ht="12.75">
      <c r="G839"/>
      <c r="H839"/>
      <c r="I839"/>
      <c r="J839"/>
      <c r="K839"/>
      <c r="L839"/>
      <c r="M839"/>
      <c r="N839"/>
    </row>
    <row r="840" spans="7:14" ht="12.75">
      <c r="G840"/>
      <c r="H840"/>
      <c r="I840"/>
      <c r="J840"/>
      <c r="K840"/>
      <c r="L840"/>
      <c r="M840"/>
      <c r="N840"/>
    </row>
    <row r="841" spans="7:14" ht="12.75">
      <c r="G841"/>
      <c r="H841"/>
      <c r="I841"/>
      <c r="J841"/>
      <c r="K841"/>
      <c r="L841"/>
      <c r="M841"/>
      <c r="N841"/>
    </row>
    <row r="842" spans="7:14" ht="12.75">
      <c r="G842"/>
      <c r="H842"/>
      <c r="I842"/>
      <c r="J842"/>
      <c r="K842"/>
      <c r="L842"/>
      <c r="M842"/>
      <c r="N842"/>
    </row>
    <row r="843" spans="7:14" ht="12.75">
      <c r="G843"/>
      <c r="H843"/>
      <c r="I843"/>
      <c r="J843"/>
      <c r="K843"/>
      <c r="L843"/>
      <c r="M843"/>
      <c r="N843"/>
    </row>
    <row r="844" spans="7:14" ht="12.75">
      <c r="G844"/>
      <c r="H844"/>
      <c r="I844"/>
      <c r="J844"/>
      <c r="K844"/>
      <c r="L844"/>
      <c r="M844"/>
      <c r="N844"/>
    </row>
    <row r="845" spans="7:14" ht="12.75">
      <c r="G845"/>
      <c r="H845"/>
      <c r="I845"/>
      <c r="J845"/>
      <c r="K845"/>
      <c r="L845"/>
      <c r="M845"/>
      <c r="N845"/>
    </row>
    <row r="846" spans="7:14" ht="12.75">
      <c r="G846"/>
      <c r="H846"/>
      <c r="I846"/>
      <c r="J846"/>
      <c r="K846"/>
      <c r="L846"/>
      <c r="M846"/>
      <c r="N846"/>
    </row>
    <row r="847" spans="7:14" ht="12.75">
      <c r="G847"/>
      <c r="H847"/>
      <c r="I847"/>
      <c r="J847"/>
      <c r="K847"/>
      <c r="L847"/>
      <c r="M847"/>
      <c r="N847"/>
    </row>
    <row r="848" spans="7:14" ht="12.75">
      <c r="G848"/>
      <c r="H848"/>
      <c r="I848"/>
      <c r="J848"/>
      <c r="K848"/>
      <c r="L848"/>
      <c r="M848"/>
      <c r="N848"/>
    </row>
    <row r="849" spans="7:14" ht="12.75">
      <c r="G849"/>
      <c r="H849"/>
      <c r="I849"/>
      <c r="J849"/>
      <c r="K849"/>
      <c r="L849"/>
      <c r="M849"/>
      <c r="N849"/>
    </row>
    <row r="850" spans="7:14" ht="12.75">
      <c r="G850"/>
      <c r="H850"/>
      <c r="I850"/>
      <c r="J850"/>
      <c r="K850"/>
      <c r="L850"/>
      <c r="M850"/>
      <c r="N850"/>
    </row>
    <row r="851" spans="7:14" ht="12.75">
      <c r="G851"/>
      <c r="H851"/>
      <c r="I851"/>
      <c r="J851"/>
      <c r="K851"/>
      <c r="L851"/>
      <c r="M851"/>
      <c r="N851"/>
    </row>
    <row r="852" spans="7:14" ht="12.75">
      <c r="G852"/>
      <c r="H852"/>
      <c r="I852"/>
      <c r="J852"/>
      <c r="K852"/>
      <c r="L852"/>
      <c r="M852"/>
      <c r="N852"/>
    </row>
    <row r="853" spans="7:14" ht="12.75">
      <c r="G853"/>
      <c r="H853"/>
      <c r="I853"/>
      <c r="J853"/>
      <c r="K853"/>
      <c r="L853"/>
      <c r="M853"/>
      <c r="N853"/>
    </row>
    <row r="854" spans="7:14" ht="12.75">
      <c r="G854"/>
      <c r="H854"/>
      <c r="I854"/>
      <c r="J854"/>
      <c r="K854"/>
      <c r="L854"/>
      <c r="M854"/>
      <c r="N854"/>
    </row>
    <row r="855" spans="7:14" ht="12.75">
      <c r="G855"/>
      <c r="H855"/>
      <c r="I855"/>
      <c r="J855"/>
      <c r="K855"/>
      <c r="L855"/>
      <c r="M855"/>
      <c r="N855"/>
    </row>
    <row r="856" spans="7:14" ht="12.75">
      <c r="G856"/>
      <c r="H856"/>
      <c r="I856"/>
      <c r="J856"/>
      <c r="K856"/>
      <c r="L856"/>
      <c r="M856"/>
      <c r="N856"/>
    </row>
    <row r="857" spans="7:14" ht="12.75">
      <c r="G857"/>
      <c r="H857"/>
      <c r="I857"/>
      <c r="J857"/>
      <c r="K857"/>
      <c r="L857"/>
      <c r="M857"/>
      <c r="N857"/>
    </row>
    <row r="858" spans="7:14" ht="12.75">
      <c r="G858"/>
      <c r="H858"/>
      <c r="I858"/>
      <c r="J858"/>
      <c r="K858"/>
      <c r="L858"/>
      <c r="M858"/>
      <c r="N858"/>
    </row>
    <row r="859" spans="7:14" ht="12.75">
      <c r="G859"/>
      <c r="H859"/>
      <c r="I859"/>
      <c r="J859"/>
      <c r="K859"/>
      <c r="L859"/>
      <c r="M859"/>
      <c r="N859"/>
    </row>
    <row r="860" spans="7:14" ht="12.75">
      <c r="G860"/>
      <c r="H860"/>
      <c r="I860"/>
      <c r="J860"/>
      <c r="K860"/>
      <c r="L860"/>
      <c r="M860"/>
      <c r="N860"/>
    </row>
    <row r="861" spans="7:14" ht="12.75">
      <c r="G861"/>
      <c r="H861"/>
      <c r="I861"/>
      <c r="J861"/>
      <c r="K861"/>
      <c r="L861"/>
      <c r="M861"/>
      <c r="N861"/>
    </row>
    <row r="862" spans="7:14" ht="12.75">
      <c r="G862"/>
      <c r="H862"/>
      <c r="I862"/>
      <c r="J862"/>
      <c r="K862"/>
      <c r="L862"/>
      <c r="M862"/>
      <c r="N862"/>
    </row>
    <row r="863" spans="7:14" ht="12.75">
      <c r="G863"/>
      <c r="H863"/>
      <c r="I863"/>
      <c r="J863"/>
      <c r="K863"/>
      <c r="L863"/>
      <c r="M863"/>
      <c r="N863"/>
    </row>
    <row r="864" spans="7:14" ht="12.75">
      <c r="G864"/>
      <c r="H864"/>
      <c r="I864"/>
      <c r="J864"/>
      <c r="K864"/>
      <c r="L864"/>
      <c r="M864"/>
      <c r="N864"/>
    </row>
    <row r="865" spans="7:14" ht="12.75">
      <c r="G865"/>
      <c r="H865"/>
      <c r="I865"/>
      <c r="J865"/>
      <c r="K865"/>
      <c r="L865"/>
      <c r="M865"/>
      <c r="N865"/>
    </row>
    <row r="866" spans="7:14" ht="12.75">
      <c r="G866"/>
      <c r="H866"/>
      <c r="I866"/>
      <c r="J866"/>
      <c r="K866"/>
      <c r="L866"/>
      <c r="M866"/>
      <c r="N866"/>
    </row>
    <row r="867" spans="7:14" ht="12.75">
      <c r="G867"/>
      <c r="H867"/>
      <c r="I867"/>
      <c r="J867"/>
      <c r="K867"/>
      <c r="L867"/>
      <c r="M867"/>
      <c r="N867"/>
    </row>
    <row r="868" spans="7:14" ht="12.75">
      <c r="G868"/>
      <c r="H868"/>
      <c r="I868"/>
      <c r="J868"/>
      <c r="K868"/>
      <c r="L868"/>
      <c r="M868"/>
      <c r="N868"/>
    </row>
    <row r="869" spans="7:14" ht="12.75">
      <c r="G869"/>
      <c r="H869"/>
      <c r="I869"/>
      <c r="J869"/>
      <c r="K869"/>
      <c r="L869"/>
      <c r="M869"/>
      <c r="N869"/>
    </row>
    <row r="870" spans="7:14" ht="12.75">
      <c r="G870"/>
      <c r="H870"/>
      <c r="I870"/>
      <c r="J870"/>
      <c r="K870"/>
      <c r="L870"/>
      <c r="M870"/>
      <c r="N870"/>
    </row>
    <row r="871" spans="7:14" ht="12.75">
      <c r="G871"/>
      <c r="H871"/>
      <c r="I871"/>
      <c r="J871"/>
      <c r="K871"/>
      <c r="L871"/>
      <c r="M871"/>
      <c r="N871"/>
    </row>
    <row r="872" spans="7:14" ht="12.75">
      <c r="G872"/>
      <c r="H872"/>
      <c r="I872"/>
      <c r="J872"/>
      <c r="K872"/>
      <c r="L872"/>
      <c r="M872"/>
      <c r="N872"/>
    </row>
    <row r="873" spans="7:14" ht="12.75">
      <c r="G873"/>
      <c r="H873"/>
      <c r="I873"/>
      <c r="J873"/>
      <c r="K873"/>
      <c r="L873"/>
      <c r="M873"/>
      <c r="N873"/>
    </row>
    <row r="874" spans="7:14" ht="12.75">
      <c r="G874"/>
      <c r="H874"/>
      <c r="I874"/>
      <c r="J874"/>
      <c r="K874"/>
      <c r="L874"/>
      <c r="M874"/>
      <c r="N874"/>
    </row>
    <row r="875" spans="7:14" ht="12.75">
      <c r="G875"/>
      <c r="H875"/>
      <c r="I875"/>
      <c r="J875"/>
      <c r="K875"/>
      <c r="L875"/>
      <c r="M875"/>
      <c r="N875"/>
    </row>
    <row r="876" spans="7:14" ht="12.75">
      <c r="G876"/>
      <c r="H876"/>
      <c r="I876"/>
      <c r="J876"/>
      <c r="K876"/>
      <c r="L876"/>
      <c r="M876"/>
      <c r="N876"/>
    </row>
    <row r="877" spans="7:14" ht="12.75">
      <c r="G877"/>
      <c r="H877"/>
      <c r="I877"/>
      <c r="J877"/>
      <c r="K877"/>
      <c r="L877"/>
      <c r="M877"/>
      <c r="N877"/>
    </row>
    <row r="878" spans="7:14" ht="12.75">
      <c r="G878"/>
      <c r="H878"/>
      <c r="I878"/>
      <c r="J878"/>
      <c r="K878"/>
      <c r="L878"/>
      <c r="M878"/>
      <c r="N878"/>
    </row>
    <row r="879" spans="7:14" ht="12.75">
      <c r="G879"/>
      <c r="H879"/>
      <c r="I879"/>
      <c r="J879"/>
      <c r="K879"/>
      <c r="L879"/>
      <c r="M879"/>
      <c r="N879"/>
    </row>
    <row r="880" spans="7:14" ht="12.75">
      <c r="G880"/>
      <c r="H880"/>
      <c r="I880"/>
      <c r="J880"/>
      <c r="K880"/>
      <c r="L880"/>
      <c r="M880"/>
      <c r="N880"/>
    </row>
    <row r="881" spans="7:14" ht="12.75">
      <c r="G881"/>
      <c r="H881"/>
      <c r="I881"/>
      <c r="J881"/>
      <c r="K881"/>
      <c r="L881"/>
      <c r="M881"/>
      <c r="N881"/>
    </row>
    <row r="882" spans="7:14" ht="12.75">
      <c r="G882"/>
      <c r="H882"/>
      <c r="I882"/>
      <c r="J882"/>
      <c r="K882"/>
      <c r="L882"/>
      <c r="M882"/>
      <c r="N882"/>
    </row>
    <row r="883" spans="7:14" ht="12.75">
      <c r="G883"/>
      <c r="H883"/>
      <c r="I883"/>
      <c r="J883"/>
      <c r="K883"/>
      <c r="L883"/>
      <c r="M883"/>
      <c r="N883"/>
    </row>
    <row r="884" spans="7:14" ht="12.75">
      <c r="G884"/>
      <c r="H884"/>
      <c r="I884"/>
      <c r="J884"/>
      <c r="K884"/>
      <c r="L884"/>
      <c r="M884"/>
      <c r="N884"/>
    </row>
    <row r="885" spans="7:14" ht="12.75">
      <c r="G885"/>
      <c r="H885"/>
      <c r="I885"/>
      <c r="J885"/>
      <c r="K885"/>
      <c r="L885"/>
      <c r="M885"/>
      <c r="N885"/>
    </row>
    <row r="886" spans="7:14" ht="12.75">
      <c r="G886"/>
      <c r="H886"/>
      <c r="I886"/>
      <c r="J886"/>
      <c r="K886"/>
      <c r="L886"/>
      <c r="M886"/>
      <c r="N886"/>
    </row>
    <row r="887" spans="7:14" ht="12.75">
      <c r="G887"/>
      <c r="H887"/>
      <c r="I887"/>
      <c r="J887"/>
      <c r="K887"/>
      <c r="L887"/>
      <c r="M887"/>
      <c r="N887"/>
    </row>
    <row r="888" spans="7:14" ht="12.75">
      <c r="G888"/>
      <c r="H888"/>
      <c r="I888"/>
      <c r="J888"/>
      <c r="K888"/>
      <c r="L888"/>
      <c r="M888"/>
      <c r="N888"/>
    </row>
    <row r="889" spans="7:14" ht="12.75">
      <c r="G889"/>
      <c r="H889"/>
      <c r="I889"/>
      <c r="J889"/>
      <c r="K889"/>
      <c r="L889"/>
      <c r="M889"/>
      <c r="N889"/>
    </row>
    <row r="890" spans="7:14" ht="12.75">
      <c r="G890"/>
      <c r="H890"/>
      <c r="I890"/>
      <c r="J890"/>
      <c r="K890"/>
      <c r="L890"/>
      <c r="M890"/>
      <c r="N890"/>
    </row>
    <row r="891" spans="7:14" ht="12.75">
      <c r="G891"/>
      <c r="H891"/>
      <c r="I891"/>
      <c r="J891"/>
      <c r="K891"/>
      <c r="L891"/>
      <c r="M891"/>
      <c r="N891"/>
    </row>
    <row r="892" spans="7:14" ht="12.75">
      <c r="G892"/>
      <c r="H892"/>
      <c r="I892"/>
      <c r="J892"/>
      <c r="K892"/>
      <c r="L892"/>
      <c r="M892"/>
      <c r="N892"/>
    </row>
    <row r="893" spans="7:14" ht="12.75">
      <c r="G893"/>
      <c r="H893"/>
      <c r="I893"/>
      <c r="J893"/>
      <c r="K893"/>
      <c r="L893"/>
      <c r="M893"/>
      <c r="N893"/>
    </row>
    <row r="894" spans="7:14" ht="12.75">
      <c r="G894"/>
      <c r="H894"/>
      <c r="I894"/>
      <c r="J894"/>
      <c r="K894"/>
      <c r="L894"/>
      <c r="M894"/>
      <c r="N894"/>
    </row>
    <row r="895" spans="7:14" ht="12.75">
      <c r="G895"/>
      <c r="H895"/>
      <c r="I895"/>
      <c r="J895"/>
      <c r="K895"/>
      <c r="L895"/>
      <c r="M895"/>
      <c r="N895"/>
    </row>
    <row r="896" spans="7:14" ht="12.75">
      <c r="G896"/>
      <c r="H896"/>
      <c r="I896"/>
      <c r="J896"/>
      <c r="K896"/>
      <c r="L896"/>
      <c r="M896"/>
      <c r="N896"/>
    </row>
    <row r="897" spans="7:14" ht="12.75">
      <c r="G897"/>
      <c r="H897"/>
      <c r="I897"/>
      <c r="J897"/>
      <c r="K897"/>
      <c r="L897"/>
      <c r="M897"/>
      <c r="N897"/>
    </row>
    <row r="898" spans="7:14" ht="12.75">
      <c r="G898"/>
      <c r="H898"/>
      <c r="I898"/>
      <c r="J898"/>
      <c r="K898"/>
      <c r="L898"/>
      <c r="M898"/>
      <c r="N898"/>
    </row>
    <row r="899" spans="7:14" ht="12.75">
      <c r="G899"/>
      <c r="H899"/>
      <c r="I899"/>
      <c r="J899"/>
      <c r="K899"/>
      <c r="L899"/>
      <c r="M899"/>
      <c r="N899"/>
    </row>
    <row r="900" spans="7:14" ht="12.75">
      <c r="G900"/>
      <c r="H900"/>
      <c r="I900"/>
      <c r="J900"/>
      <c r="K900"/>
      <c r="L900"/>
      <c r="M900"/>
      <c r="N900"/>
    </row>
    <row r="901" spans="7:14" ht="12.75">
      <c r="G901"/>
      <c r="H901"/>
      <c r="I901"/>
      <c r="J901"/>
      <c r="K901"/>
      <c r="L901"/>
      <c r="M901"/>
      <c r="N901"/>
    </row>
    <row r="902" spans="7:14" ht="12.75">
      <c r="G902"/>
      <c r="H902"/>
      <c r="I902"/>
      <c r="J902"/>
      <c r="K902"/>
      <c r="L902"/>
      <c r="M902"/>
      <c r="N902"/>
    </row>
    <row r="903" spans="7:14" ht="12.75">
      <c r="G903"/>
      <c r="H903"/>
      <c r="I903"/>
      <c r="J903"/>
      <c r="K903"/>
      <c r="L903"/>
      <c r="M903"/>
      <c r="N903"/>
    </row>
    <row r="904" spans="7:14" ht="12.75">
      <c r="G904"/>
      <c r="H904"/>
      <c r="I904"/>
      <c r="J904"/>
      <c r="K904"/>
      <c r="L904"/>
      <c r="M904"/>
      <c r="N904"/>
    </row>
    <row r="905" spans="7:14" ht="12.75">
      <c r="G905"/>
      <c r="H905"/>
      <c r="I905"/>
      <c r="J905"/>
      <c r="K905"/>
      <c r="L905"/>
      <c r="M905"/>
      <c r="N905"/>
    </row>
    <row r="906" spans="7:14" ht="12.75">
      <c r="G906"/>
      <c r="H906"/>
      <c r="I906"/>
      <c r="J906"/>
      <c r="K906"/>
      <c r="L906"/>
      <c r="M906"/>
      <c r="N906"/>
    </row>
    <row r="907" spans="7:14" ht="12.75">
      <c r="G907"/>
      <c r="H907"/>
      <c r="I907"/>
      <c r="J907"/>
      <c r="K907"/>
      <c r="L907"/>
      <c r="M907"/>
      <c r="N907"/>
    </row>
    <row r="908" spans="7:14" ht="12.75">
      <c r="G908"/>
      <c r="H908"/>
      <c r="I908"/>
      <c r="J908"/>
      <c r="K908"/>
      <c r="L908"/>
      <c r="M908"/>
      <c r="N908"/>
    </row>
    <row r="909" spans="7:14" ht="12.75">
      <c r="G909"/>
      <c r="H909"/>
      <c r="I909"/>
      <c r="J909"/>
      <c r="K909"/>
      <c r="L909"/>
      <c r="M909"/>
      <c r="N909"/>
    </row>
    <row r="910" spans="7:14" ht="12.75">
      <c r="G910"/>
      <c r="H910"/>
      <c r="I910"/>
      <c r="J910"/>
      <c r="K910"/>
      <c r="L910"/>
      <c r="M910"/>
      <c r="N910"/>
    </row>
    <row r="911" spans="7:14" ht="12.75">
      <c r="G911"/>
      <c r="H911"/>
      <c r="I911"/>
      <c r="J911"/>
      <c r="K911"/>
      <c r="L911"/>
      <c r="M911"/>
      <c r="N911"/>
    </row>
    <row r="912" spans="7:14" ht="12.75">
      <c r="G912"/>
      <c r="H912"/>
      <c r="I912"/>
      <c r="J912"/>
      <c r="K912"/>
      <c r="L912"/>
      <c r="M912"/>
      <c r="N912"/>
    </row>
    <row r="913" spans="7:14" ht="12.75">
      <c r="G913"/>
      <c r="H913"/>
      <c r="I913"/>
      <c r="J913"/>
      <c r="K913"/>
      <c r="L913"/>
      <c r="M913"/>
      <c r="N913"/>
    </row>
    <row r="914" spans="7:14" ht="12.75">
      <c r="G914"/>
      <c r="H914"/>
      <c r="I914"/>
      <c r="J914"/>
      <c r="K914"/>
      <c r="L914"/>
      <c r="M914"/>
      <c r="N914"/>
    </row>
    <row r="915" spans="7:14" ht="12.75">
      <c r="G915"/>
      <c r="H915"/>
      <c r="I915"/>
      <c r="J915"/>
      <c r="K915"/>
      <c r="L915"/>
      <c r="M915"/>
      <c r="N915"/>
    </row>
    <row r="916" spans="7:14" ht="12.75">
      <c r="G916"/>
      <c r="H916"/>
      <c r="I916"/>
      <c r="J916"/>
      <c r="K916"/>
      <c r="L916"/>
      <c r="M916"/>
      <c r="N916"/>
    </row>
    <row r="917" spans="7:14" ht="12.75">
      <c r="G917"/>
      <c r="H917"/>
      <c r="I917"/>
      <c r="J917"/>
      <c r="K917"/>
      <c r="L917"/>
      <c r="M917"/>
      <c r="N917"/>
    </row>
    <row r="918" spans="7:14" ht="12.75">
      <c r="G918"/>
      <c r="H918"/>
      <c r="I918"/>
      <c r="J918"/>
      <c r="K918"/>
      <c r="L918"/>
      <c r="M918"/>
      <c r="N918"/>
    </row>
    <row r="919" spans="7:14" ht="12.75">
      <c r="G919"/>
      <c r="H919"/>
      <c r="I919"/>
      <c r="J919"/>
      <c r="K919"/>
      <c r="L919"/>
      <c r="M919"/>
      <c r="N919"/>
    </row>
    <row r="920" spans="7:14" ht="12.75">
      <c r="G920"/>
      <c r="H920"/>
      <c r="I920"/>
      <c r="J920"/>
      <c r="K920"/>
      <c r="L920"/>
      <c r="M920"/>
      <c r="N920"/>
    </row>
    <row r="921" spans="7:14" ht="12.75">
      <c r="G921"/>
      <c r="H921"/>
      <c r="I921"/>
      <c r="J921"/>
      <c r="K921"/>
      <c r="L921"/>
      <c r="M921"/>
      <c r="N921"/>
    </row>
    <row r="922" spans="7:14" ht="12.75">
      <c r="G922"/>
      <c r="H922"/>
      <c r="I922"/>
      <c r="J922"/>
      <c r="K922"/>
      <c r="L922"/>
      <c r="M922"/>
      <c r="N922"/>
    </row>
    <row r="923" spans="7:14" ht="12.75">
      <c r="G923"/>
      <c r="H923"/>
      <c r="I923"/>
      <c r="J923"/>
      <c r="K923"/>
      <c r="L923"/>
      <c r="M923"/>
      <c r="N923"/>
    </row>
    <row r="924" spans="7:14" ht="12.75">
      <c r="G924"/>
      <c r="H924"/>
      <c r="I924"/>
      <c r="J924"/>
      <c r="K924"/>
      <c r="L924"/>
      <c r="M924"/>
      <c r="N924"/>
    </row>
    <row r="925" spans="7:14" ht="12.75">
      <c r="G925"/>
      <c r="H925"/>
      <c r="I925"/>
      <c r="J925"/>
      <c r="K925"/>
      <c r="L925"/>
      <c r="M925"/>
      <c r="N925"/>
    </row>
    <row r="926" spans="7:14" ht="12.75">
      <c r="G926"/>
      <c r="H926"/>
      <c r="I926"/>
      <c r="J926"/>
      <c r="K926"/>
      <c r="L926"/>
      <c r="M926"/>
      <c r="N926"/>
    </row>
    <row r="927" spans="7:14" ht="12.75">
      <c r="G927"/>
      <c r="H927"/>
      <c r="I927"/>
      <c r="J927"/>
      <c r="K927"/>
      <c r="L927"/>
      <c r="M927"/>
      <c r="N927"/>
    </row>
    <row r="928" spans="7:14" ht="12.75">
      <c r="G928"/>
      <c r="H928"/>
      <c r="I928"/>
      <c r="J928"/>
      <c r="K928"/>
      <c r="L928"/>
      <c r="M928"/>
      <c r="N928"/>
    </row>
    <row r="929" spans="7:14" ht="12.75">
      <c r="G929"/>
      <c r="H929"/>
      <c r="I929"/>
      <c r="J929"/>
      <c r="K929"/>
      <c r="L929"/>
      <c r="M929"/>
      <c r="N929"/>
    </row>
    <row r="930" spans="7:14" ht="12.75">
      <c r="G930"/>
      <c r="H930"/>
      <c r="I930"/>
      <c r="J930"/>
      <c r="K930"/>
      <c r="L930"/>
      <c r="M930"/>
      <c r="N930"/>
    </row>
    <row r="931" spans="7:14" ht="12.75">
      <c r="G931"/>
      <c r="H931"/>
      <c r="I931"/>
      <c r="J931"/>
      <c r="K931"/>
      <c r="L931"/>
      <c r="M931"/>
      <c r="N931"/>
    </row>
    <row r="932" spans="7:14" ht="12.75">
      <c r="G932"/>
      <c r="H932"/>
      <c r="I932"/>
      <c r="J932"/>
      <c r="K932"/>
      <c r="L932"/>
      <c r="M932"/>
      <c r="N932"/>
    </row>
    <row r="933" spans="7:14" ht="12.75">
      <c r="G933"/>
      <c r="H933"/>
      <c r="I933"/>
      <c r="J933"/>
      <c r="K933"/>
      <c r="L933"/>
      <c r="M933"/>
      <c r="N933"/>
    </row>
    <row r="934" spans="7:14" ht="12.75">
      <c r="G934"/>
      <c r="H934"/>
      <c r="I934"/>
      <c r="J934"/>
      <c r="K934"/>
      <c r="L934"/>
      <c r="M934"/>
      <c r="N934"/>
    </row>
    <row r="935" spans="7:14" ht="12.75">
      <c r="G935"/>
      <c r="H935"/>
      <c r="I935"/>
      <c r="J935"/>
      <c r="K935"/>
      <c r="L935"/>
      <c r="M935"/>
      <c r="N935"/>
    </row>
    <row r="936" spans="7:14" ht="12.75">
      <c r="G936"/>
      <c r="H936"/>
      <c r="I936"/>
      <c r="J936"/>
      <c r="K936"/>
      <c r="L936"/>
      <c r="M936"/>
      <c r="N936"/>
    </row>
    <row r="937" spans="7:14" ht="12.75">
      <c r="G937"/>
      <c r="H937"/>
      <c r="I937"/>
      <c r="J937"/>
      <c r="K937"/>
      <c r="L937"/>
      <c r="M937"/>
      <c r="N937"/>
    </row>
    <row r="938" spans="7:14" ht="12.75">
      <c r="G938"/>
      <c r="H938"/>
      <c r="I938"/>
      <c r="J938"/>
      <c r="K938"/>
      <c r="L938"/>
      <c r="M938"/>
      <c r="N938"/>
    </row>
    <row r="939" spans="7:14" ht="12.75">
      <c r="G939"/>
      <c r="H939"/>
      <c r="I939"/>
      <c r="J939"/>
      <c r="K939"/>
      <c r="L939"/>
      <c r="M939"/>
      <c r="N939"/>
    </row>
    <row r="940" spans="7:14" ht="12.75">
      <c r="G940"/>
      <c r="H940"/>
      <c r="I940"/>
      <c r="J940"/>
      <c r="K940"/>
      <c r="L940"/>
      <c r="M940"/>
      <c r="N940"/>
    </row>
    <row r="941" spans="7:14" ht="12.75">
      <c r="G941"/>
      <c r="H941"/>
      <c r="I941"/>
      <c r="J941"/>
      <c r="K941"/>
      <c r="L941"/>
      <c r="M941"/>
      <c r="N941"/>
    </row>
    <row r="942" spans="7:14" ht="12.75">
      <c r="G942"/>
      <c r="H942"/>
      <c r="I942"/>
      <c r="J942"/>
      <c r="K942"/>
      <c r="L942"/>
      <c r="M942"/>
      <c r="N942"/>
    </row>
    <row r="943" spans="7:14" ht="12.75">
      <c r="G943"/>
      <c r="H943"/>
      <c r="I943"/>
      <c r="J943"/>
      <c r="K943"/>
      <c r="L943"/>
      <c r="M943"/>
      <c r="N943"/>
    </row>
    <row r="944" spans="7:14" ht="12.75">
      <c r="G944"/>
      <c r="H944"/>
      <c r="I944"/>
      <c r="J944"/>
      <c r="K944"/>
      <c r="L944"/>
      <c r="M944"/>
      <c r="N944"/>
    </row>
    <row r="945" spans="7:14" ht="12.75">
      <c r="G945"/>
      <c r="H945"/>
      <c r="I945"/>
      <c r="J945"/>
      <c r="K945"/>
      <c r="L945"/>
      <c r="M945"/>
      <c r="N945"/>
    </row>
    <row r="946" spans="7:14" ht="12.75">
      <c r="G946"/>
      <c r="H946"/>
      <c r="I946"/>
      <c r="J946"/>
      <c r="K946"/>
      <c r="L946"/>
      <c r="M946"/>
      <c r="N946"/>
    </row>
    <row r="947" spans="7:14" ht="12.75">
      <c r="G947"/>
      <c r="H947"/>
      <c r="I947"/>
      <c r="J947"/>
      <c r="K947"/>
      <c r="L947"/>
      <c r="M947"/>
      <c r="N947"/>
    </row>
    <row r="948" spans="7:14" ht="12.75">
      <c r="G948"/>
      <c r="H948"/>
      <c r="I948"/>
      <c r="J948"/>
      <c r="K948"/>
      <c r="L948"/>
      <c r="M948"/>
      <c r="N948"/>
    </row>
    <row r="949" spans="7:14" ht="12.75">
      <c r="G949"/>
      <c r="H949"/>
      <c r="I949"/>
      <c r="J949"/>
      <c r="K949"/>
      <c r="L949"/>
      <c r="M949"/>
      <c r="N949"/>
    </row>
    <row r="950" spans="7:14" ht="12.75">
      <c r="G950"/>
      <c r="H950"/>
      <c r="I950"/>
      <c r="J950"/>
      <c r="K950"/>
      <c r="L950"/>
      <c r="M950"/>
      <c r="N950"/>
    </row>
    <row r="951" spans="7:14" ht="12.75">
      <c r="G951"/>
      <c r="H951"/>
      <c r="I951"/>
      <c r="J951"/>
      <c r="K951"/>
      <c r="L951"/>
      <c r="M951"/>
      <c r="N951"/>
    </row>
    <row r="952" spans="7:14" ht="12.75">
      <c r="G952"/>
      <c r="H952"/>
      <c r="I952"/>
      <c r="J952"/>
      <c r="K952"/>
      <c r="L952"/>
      <c r="M952"/>
      <c r="N952"/>
    </row>
    <row r="953" spans="7:14" ht="12.75">
      <c r="G953"/>
      <c r="H953"/>
      <c r="I953"/>
      <c r="J953"/>
      <c r="K953"/>
      <c r="L953"/>
      <c r="M953"/>
      <c r="N953"/>
    </row>
    <row r="954" spans="7:14" ht="12.75">
      <c r="G954"/>
      <c r="H954"/>
      <c r="I954"/>
      <c r="J954"/>
      <c r="K954"/>
      <c r="L954"/>
      <c r="M954"/>
      <c r="N954"/>
    </row>
    <row r="955" spans="7:14" ht="12.75">
      <c r="G955"/>
      <c r="H955"/>
      <c r="I955"/>
      <c r="J955"/>
      <c r="K955"/>
      <c r="L955"/>
      <c r="M955"/>
      <c r="N955"/>
    </row>
    <row r="956" spans="7:14" ht="12.75">
      <c r="G956"/>
      <c r="H956"/>
      <c r="I956"/>
      <c r="J956"/>
      <c r="K956"/>
      <c r="L956"/>
      <c r="M956"/>
      <c r="N956"/>
    </row>
    <row r="957" spans="7:14" ht="12.75">
      <c r="G957"/>
      <c r="H957"/>
      <c r="I957"/>
      <c r="J957"/>
      <c r="K957"/>
      <c r="L957"/>
      <c r="M957"/>
      <c r="N957"/>
    </row>
    <row r="958" spans="7:14" ht="12.75">
      <c r="G958"/>
      <c r="H958"/>
      <c r="I958"/>
      <c r="J958"/>
      <c r="K958"/>
      <c r="L958"/>
      <c r="M958"/>
      <c r="N958"/>
    </row>
    <row r="959" spans="7:14" ht="12.75">
      <c r="G959"/>
      <c r="H959"/>
      <c r="I959"/>
      <c r="J959"/>
      <c r="K959"/>
      <c r="L959"/>
      <c r="M959"/>
      <c r="N959"/>
    </row>
    <row r="960" spans="7:14" ht="12.75">
      <c r="G960"/>
      <c r="H960"/>
      <c r="I960"/>
      <c r="J960"/>
      <c r="K960"/>
      <c r="L960"/>
      <c r="M960"/>
      <c r="N960"/>
    </row>
    <row r="961" spans="7:14" ht="12.75">
      <c r="G961"/>
      <c r="H961"/>
      <c r="I961"/>
      <c r="J961"/>
      <c r="K961"/>
      <c r="L961"/>
      <c r="M961"/>
      <c r="N961"/>
    </row>
    <row r="962" spans="7:14" ht="12.75">
      <c r="G962"/>
      <c r="H962"/>
      <c r="I962"/>
      <c r="J962"/>
      <c r="K962"/>
      <c r="L962"/>
      <c r="M962"/>
      <c r="N962"/>
    </row>
    <row r="963" spans="7:14" ht="12.75">
      <c r="G963"/>
      <c r="H963"/>
      <c r="I963"/>
      <c r="J963"/>
      <c r="K963"/>
      <c r="L963"/>
      <c r="M963"/>
      <c r="N963"/>
    </row>
    <row r="964" spans="7:14" ht="12.75">
      <c r="G964"/>
      <c r="H964"/>
      <c r="I964"/>
      <c r="J964"/>
      <c r="K964"/>
      <c r="L964"/>
      <c r="M964"/>
      <c r="N964"/>
    </row>
    <row r="965" spans="7:14" ht="12.75">
      <c r="G965"/>
      <c r="H965"/>
      <c r="I965"/>
      <c r="J965"/>
      <c r="K965"/>
      <c r="L965"/>
      <c r="M965"/>
      <c r="N965"/>
    </row>
    <row r="966" spans="7:14" ht="12.75">
      <c r="G966"/>
      <c r="H966"/>
      <c r="I966"/>
      <c r="J966"/>
      <c r="K966"/>
      <c r="L966"/>
      <c r="M966"/>
      <c r="N966"/>
    </row>
    <row r="967" spans="7:14" ht="12.75">
      <c r="G967"/>
      <c r="H967"/>
      <c r="I967"/>
      <c r="J967"/>
      <c r="K967"/>
      <c r="L967"/>
      <c r="M967"/>
      <c r="N967"/>
    </row>
    <row r="968" spans="7:14" ht="12.75">
      <c r="G968"/>
      <c r="H968"/>
      <c r="I968"/>
      <c r="J968"/>
      <c r="K968"/>
      <c r="L968"/>
      <c r="M968"/>
      <c r="N968"/>
    </row>
    <row r="969" spans="7:14" ht="12.75">
      <c r="G969"/>
      <c r="H969"/>
      <c r="I969"/>
      <c r="J969"/>
      <c r="K969"/>
      <c r="L969"/>
      <c r="M969"/>
      <c r="N969"/>
    </row>
    <row r="970" spans="7:14" ht="12.75">
      <c r="G970"/>
      <c r="H970"/>
      <c r="I970"/>
      <c r="J970"/>
      <c r="K970"/>
      <c r="L970"/>
      <c r="M970"/>
      <c r="N970"/>
    </row>
    <row r="971" spans="7:14" ht="12.75">
      <c r="G971"/>
      <c r="H971"/>
      <c r="I971"/>
      <c r="J971"/>
      <c r="K971"/>
      <c r="L971"/>
      <c r="M971"/>
      <c r="N971"/>
    </row>
    <row r="972" spans="7:14" ht="12.75">
      <c r="G972"/>
      <c r="H972"/>
      <c r="I972"/>
      <c r="J972"/>
      <c r="K972"/>
      <c r="L972"/>
      <c r="M972"/>
      <c r="N972"/>
    </row>
    <row r="973" spans="7:14" ht="12.75">
      <c r="G973"/>
      <c r="H973"/>
      <c r="I973"/>
      <c r="J973"/>
      <c r="K973"/>
      <c r="L973"/>
      <c r="M973"/>
      <c r="N973"/>
    </row>
    <row r="974" spans="7:14" ht="12.75">
      <c r="G974"/>
      <c r="H974"/>
      <c r="I974"/>
      <c r="J974"/>
      <c r="K974"/>
      <c r="L974"/>
      <c r="M974"/>
      <c r="N974"/>
    </row>
    <row r="975" spans="7:14" ht="12.75">
      <c r="G975"/>
      <c r="H975"/>
      <c r="I975"/>
      <c r="J975"/>
      <c r="K975"/>
      <c r="L975"/>
      <c r="M975"/>
      <c r="N975"/>
    </row>
    <row r="976" spans="7:14" ht="12.75">
      <c r="G976"/>
      <c r="H976"/>
      <c r="I976"/>
      <c r="J976"/>
      <c r="K976"/>
      <c r="L976"/>
      <c r="M976"/>
      <c r="N976"/>
    </row>
    <row r="977" spans="7:14" ht="12.75">
      <c r="G977"/>
      <c r="H977"/>
      <c r="I977"/>
      <c r="J977"/>
      <c r="K977"/>
      <c r="L977"/>
      <c r="M977"/>
      <c r="N977"/>
    </row>
    <row r="978" spans="7:14" ht="12.75">
      <c r="G978"/>
      <c r="H978"/>
      <c r="I978"/>
      <c r="J978"/>
      <c r="K978"/>
      <c r="L978"/>
      <c r="M978"/>
      <c r="N978"/>
    </row>
    <row r="979" spans="7:14" ht="12.75">
      <c r="G979"/>
      <c r="H979"/>
      <c r="I979"/>
      <c r="J979"/>
      <c r="K979"/>
      <c r="L979"/>
      <c r="M979"/>
      <c r="N979"/>
    </row>
    <row r="980" spans="7:14" ht="12.75">
      <c r="G980"/>
      <c r="H980"/>
      <c r="I980"/>
      <c r="J980"/>
      <c r="K980"/>
      <c r="L980"/>
      <c r="M980"/>
      <c r="N980"/>
    </row>
    <row r="981" spans="7:14" ht="12.75">
      <c r="G981"/>
      <c r="H981"/>
      <c r="I981"/>
      <c r="J981"/>
      <c r="K981"/>
      <c r="L981"/>
      <c r="M981"/>
      <c r="N981"/>
    </row>
    <row r="982" spans="7:14" ht="12.75">
      <c r="G982"/>
      <c r="H982"/>
      <c r="I982"/>
      <c r="J982"/>
      <c r="K982"/>
      <c r="L982"/>
      <c r="M982"/>
      <c r="N982"/>
    </row>
    <row r="983" spans="7:14" ht="12.75">
      <c r="G983"/>
      <c r="H983"/>
      <c r="I983"/>
      <c r="J983"/>
      <c r="K983"/>
      <c r="L983"/>
      <c r="M983"/>
      <c r="N983"/>
    </row>
    <row r="984" spans="7:14" ht="12.75">
      <c r="G984"/>
      <c r="H984"/>
      <c r="I984"/>
      <c r="J984"/>
      <c r="K984"/>
      <c r="L984"/>
      <c r="M984"/>
      <c r="N984"/>
    </row>
    <row r="985" spans="7:14" ht="12.75">
      <c r="G985"/>
      <c r="H985"/>
      <c r="I985"/>
      <c r="J985"/>
      <c r="K985"/>
      <c r="L985"/>
      <c r="M985"/>
      <c r="N985"/>
    </row>
    <row r="986" spans="7:14" ht="12.75">
      <c r="G986"/>
      <c r="H986"/>
      <c r="I986"/>
      <c r="J986"/>
      <c r="K986"/>
      <c r="L986"/>
      <c r="M986"/>
      <c r="N986"/>
    </row>
    <row r="987" spans="7:14" ht="12.75">
      <c r="G987"/>
      <c r="H987"/>
      <c r="I987"/>
      <c r="J987"/>
      <c r="K987"/>
      <c r="L987"/>
      <c r="M987"/>
      <c r="N987"/>
    </row>
    <row r="988" spans="7:14" ht="12.75">
      <c r="G988"/>
      <c r="H988"/>
      <c r="I988"/>
      <c r="J988"/>
      <c r="K988"/>
      <c r="L988"/>
      <c r="M988"/>
      <c r="N988"/>
    </row>
    <row r="989" spans="7:14" ht="12.75">
      <c r="G989"/>
      <c r="H989"/>
      <c r="I989"/>
      <c r="J989"/>
      <c r="K989"/>
      <c r="L989"/>
      <c r="M989"/>
      <c r="N989"/>
    </row>
    <row r="990" spans="7:14" ht="12.75">
      <c r="G990"/>
      <c r="H990"/>
      <c r="I990"/>
      <c r="J990"/>
      <c r="K990"/>
      <c r="L990"/>
      <c r="M990"/>
      <c r="N990"/>
    </row>
    <row r="991" spans="7:14" ht="12.75">
      <c r="G991"/>
      <c r="H991"/>
      <c r="I991"/>
      <c r="J991"/>
      <c r="K991"/>
      <c r="L991"/>
      <c r="M991"/>
      <c r="N991"/>
    </row>
    <row r="992" spans="7:14" ht="12.75">
      <c r="G992"/>
      <c r="H992"/>
      <c r="I992"/>
      <c r="J992"/>
      <c r="K992"/>
      <c r="L992"/>
      <c r="M992"/>
      <c r="N992"/>
    </row>
    <row r="993" spans="7:14" ht="12.75">
      <c r="G993"/>
      <c r="H993"/>
      <c r="I993"/>
      <c r="J993"/>
      <c r="K993"/>
      <c r="L993"/>
      <c r="M993"/>
      <c r="N993"/>
    </row>
    <row r="994" spans="7:14" ht="12.75">
      <c r="G994"/>
      <c r="H994"/>
      <c r="I994"/>
      <c r="J994"/>
      <c r="K994"/>
      <c r="L994"/>
      <c r="M994"/>
      <c r="N994"/>
    </row>
    <row r="995" spans="7:14" ht="12.75">
      <c r="G995"/>
      <c r="H995"/>
      <c r="I995"/>
      <c r="J995"/>
      <c r="K995"/>
      <c r="L995"/>
      <c r="M995"/>
      <c r="N995"/>
    </row>
    <row r="996" spans="7:14" ht="12.75">
      <c r="G996"/>
      <c r="H996"/>
      <c r="I996"/>
      <c r="J996"/>
      <c r="K996"/>
      <c r="L996"/>
      <c r="M996"/>
      <c r="N996"/>
    </row>
    <row r="997" spans="7:14" ht="12.75">
      <c r="G997"/>
      <c r="H997"/>
      <c r="I997"/>
      <c r="J997"/>
      <c r="K997"/>
      <c r="L997"/>
      <c r="M997"/>
      <c r="N997"/>
    </row>
    <row r="998" spans="7:14" ht="12.75">
      <c r="G998"/>
      <c r="H998"/>
      <c r="I998"/>
      <c r="J998"/>
      <c r="K998"/>
      <c r="L998"/>
      <c r="M998"/>
      <c r="N998"/>
    </row>
    <row r="999" spans="7:14" ht="12.75">
      <c r="G999"/>
      <c r="H999"/>
      <c r="I999"/>
      <c r="J999"/>
      <c r="K999"/>
      <c r="L999"/>
      <c r="M999"/>
      <c r="N999"/>
    </row>
    <row r="1000" spans="7:14" ht="12.75">
      <c r="G1000"/>
      <c r="H1000"/>
      <c r="I1000"/>
      <c r="J1000"/>
      <c r="K1000"/>
      <c r="L1000"/>
      <c r="M1000"/>
      <c r="N1000"/>
    </row>
    <row r="1001" spans="7:14" ht="12.75">
      <c r="G1001"/>
      <c r="H1001"/>
      <c r="I1001"/>
      <c r="J1001"/>
      <c r="K1001"/>
      <c r="L1001"/>
      <c r="M1001"/>
      <c r="N1001"/>
    </row>
    <row r="1002" spans="7:14" ht="12.75">
      <c r="G1002"/>
      <c r="H1002"/>
      <c r="I1002"/>
      <c r="J1002"/>
      <c r="K1002"/>
      <c r="L1002"/>
      <c r="M1002"/>
      <c r="N1002"/>
    </row>
    <row r="1003" spans="7:14" ht="12.75">
      <c r="G1003"/>
      <c r="H1003"/>
      <c r="I1003"/>
      <c r="J1003"/>
      <c r="K1003"/>
      <c r="L1003"/>
      <c r="M1003"/>
      <c r="N1003"/>
    </row>
    <row r="1004" spans="7:14" ht="12.75">
      <c r="G1004"/>
      <c r="H1004"/>
      <c r="I1004"/>
      <c r="J1004"/>
      <c r="K1004"/>
      <c r="L1004"/>
      <c r="M1004"/>
      <c r="N1004"/>
    </row>
    <row r="1005" spans="7:14" ht="12.75">
      <c r="G1005"/>
      <c r="H1005"/>
      <c r="I1005"/>
      <c r="J1005"/>
      <c r="K1005"/>
      <c r="L1005"/>
      <c r="M1005"/>
      <c r="N1005"/>
    </row>
    <row r="1006" spans="7:14" ht="12.75">
      <c r="G1006"/>
      <c r="H1006"/>
      <c r="I1006"/>
      <c r="J1006"/>
      <c r="K1006"/>
      <c r="L1006"/>
      <c r="M1006"/>
      <c r="N1006"/>
    </row>
    <row r="1007" spans="7:14" ht="12.75">
      <c r="G1007"/>
      <c r="H1007"/>
      <c r="I1007"/>
      <c r="J1007"/>
      <c r="K1007"/>
      <c r="L1007"/>
      <c r="M1007"/>
      <c r="N1007"/>
    </row>
    <row r="1008" spans="7:14" ht="12.75">
      <c r="G1008"/>
      <c r="H1008"/>
      <c r="I1008"/>
      <c r="J1008"/>
      <c r="K1008"/>
      <c r="L1008"/>
      <c r="M1008"/>
      <c r="N1008"/>
    </row>
    <row r="1009" spans="7:14" ht="12.75">
      <c r="G1009"/>
      <c r="H1009"/>
      <c r="I1009"/>
      <c r="J1009"/>
      <c r="K1009"/>
      <c r="L1009"/>
      <c r="M1009"/>
      <c r="N1009"/>
    </row>
    <row r="1010" spans="7:14" ht="12.75">
      <c r="G1010"/>
      <c r="H1010"/>
      <c r="I1010"/>
      <c r="J1010"/>
      <c r="K1010"/>
      <c r="L1010"/>
      <c r="M1010"/>
      <c r="N1010"/>
    </row>
    <row r="1011" spans="7:14" ht="12.75">
      <c r="G1011"/>
      <c r="H1011"/>
      <c r="I1011"/>
      <c r="J1011"/>
      <c r="K1011"/>
      <c r="L1011"/>
      <c r="M1011"/>
      <c r="N1011"/>
    </row>
    <row r="1012" spans="7:14" ht="12.75">
      <c r="G1012"/>
      <c r="H1012"/>
      <c r="I1012"/>
      <c r="J1012"/>
      <c r="K1012"/>
      <c r="L1012"/>
      <c r="M1012"/>
      <c r="N1012"/>
    </row>
    <row r="1013" spans="7:14" ht="12.75">
      <c r="G1013"/>
      <c r="H1013"/>
      <c r="I1013"/>
      <c r="J1013"/>
      <c r="K1013"/>
      <c r="L1013"/>
      <c r="M1013"/>
      <c r="N1013"/>
    </row>
    <row r="1014" spans="7:14" ht="12.75">
      <c r="G1014"/>
      <c r="H1014"/>
      <c r="I1014"/>
      <c r="J1014"/>
      <c r="K1014"/>
      <c r="L1014"/>
      <c r="M1014"/>
      <c r="N1014"/>
    </row>
    <row r="1015" spans="7:14" ht="12.75">
      <c r="G1015"/>
      <c r="H1015"/>
      <c r="I1015"/>
      <c r="J1015"/>
      <c r="K1015"/>
      <c r="L1015"/>
      <c r="M1015"/>
      <c r="N1015"/>
    </row>
    <row r="1016" spans="7:14" ht="12.75">
      <c r="G1016"/>
      <c r="H1016"/>
      <c r="I1016"/>
      <c r="J1016"/>
      <c r="K1016"/>
      <c r="L1016"/>
      <c r="M1016"/>
      <c r="N1016"/>
    </row>
    <row r="1017" spans="7:14" ht="12.75">
      <c r="G1017"/>
      <c r="H1017"/>
      <c r="I1017"/>
      <c r="J1017"/>
      <c r="K1017"/>
      <c r="L1017"/>
      <c r="M1017"/>
      <c r="N1017"/>
    </row>
    <row r="1018" spans="7:14" ht="12.75">
      <c r="G1018"/>
      <c r="H1018"/>
      <c r="I1018"/>
      <c r="J1018"/>
      <c r="K1018"/>
      <c r="L1018"/>
      <c r="M1018"/>
      <c r="N1018"/>
    </row>
    <row r="1019" spans="7:14" ht="12.75">
      <c r="G1019"/>
      <c r="H1019"/>
      <c r="I1019"/>
      <c r="J1019"/>
      <c r="K1019"/>
      <c r="L1019"/>
      <c r="M1019"/>
      <c r="N1019"/>
    </row>
    <row r="1020" spans="7:14" ht="12.75">
      <c r="G1020"/>
      <c r="H1020"/>
      <c r="I1020"/>
      <c r="J1020"/>
      <c r="K1020"/>
      <c r="L1020"/>
      <c r="M1020"/>
      <c r="N1020"/>
    </row>
    <row r="1021" spans="7:14" ht="12.75">
      <c r="G1021"/>
      <c r="H1021"/>
      <c r="I1021"/>
      <c r="J1021"/>
      <c r="K1021"/>
      <c r="L1021"/>
      <c r="M1021"/>
      <c r="N1021"/>
    </row>
    <row r="1022" spans="7:14" ht="12.75">
      <c r="G1022"/>
      <c r="H1022"/>
      <c r="I1022"/>
      <c r="J1022"/>
      <c r="K1022"/>
      <c r="L1022"/>
      <c r="M1022"/>
      <c r="N1022"/>
    </row>
    <row r="1023" spans="7:14" ht="12.75">
      <c r="G1023"/>
      <c r="H1023"/>
      <c r="I1023"/>
      <c r="J1023"/>
      <c r="K1023"/>
      <c r="L1023"/>
      <c r="M1023"/>
      <c r="N1023"/>
    </row>
    <row r="1024" spans="7:14" ht="12.75">
      <c r="G1024"/>
      <c r="H1024"/>
      <c r="I1024"/>
      <c r="J1024"/>
      <c r="K1024"/>
      <c r="L1024"/>
      <c r="M1024"/>
      <c r="N1024"/>
    </row>
    <row r="1025" spans="7:14" ht="12.75">
      <c r="G1025"/>
      <c r="H1025"/>
      <c r="I1025"/>
      <c r="J1025"/>
      <c r="K1025"/>
      <c r="L1025"/>
      <c r="M1025"/>
      <c r="N1025"/>
    </row>
    <row r="1026" spans="7:14" ht="12.75">
      <c r="G1026"/>
      <c r="H1026"/>
      <c r="I1026"/>
      <c r="J1026"/>
      <c r="K1026"/>
      <c r="L1026"/>
      <c r="M1026"/>
      <c r="N1026"/>
    </row>
    <row r="1027" spans="7:14" ht="12.75">
      <c r="G1027"/>
      <c r="H1027"/>
      <c r="I1027"/>
      <c r="J1027"/>
      <c r="K1027"/>
      <c r="L1027"/>
      <c r="M1027"/>
      <c r="N1027"/>
    </row>
    <row r="1028" spans="7:14" ht="12.75">
      <c r="G1028"/>
      <c r="H1028"/>
      <c r="I1028"/>
      <c r="J1028"/>
      <c r="K1028"/>
      <c r="L1028"/>
      <c r="M1028"/>
      <c r="N1028"/>
    </row>
    <row r="1029" spans="7:14" ht="12.75">
      <c r="G1029"/>
      <c r="H1029"/>
      <c r="I1029"/>
      <c r="J1029"/>
      <c r="K1029"/>
      <c r="L1029"/>
      <c r="M1029"/>
      <c r="N1029"/>
    </row>
    <row r="1030" spans="7:14" ht="12.75">
      <c r="G1030"/>
      <c r="H1030"/>
      <c r="I1030"/>
      <c r="J1030"/>
      <c r="K1030"/>
      <c r="L1030"/>
      <c r="M1030"/>
      <c r="N1030"/>
    </row>
    <row r="1031" spans="7:14" ht="12.75">
      <c r="G1031"/>
      <c r="H1031"/>
      <c r="I1031"/>
      <c r="J1031"/>
      <c r="K1031"/>
      <c r="L1031"/>
      <c r="M1031"/>
      <c r="N1031"/>
    </row>
    <row r="1032" spans="7:14" ht="12.75">
      <c r="G1032"/>
      <c r="H1032"/>
      <c r="I1032"/>
      <c r="J1032"/>
      <c r="K1032"/>
      <c r="L1032"/>
      <c r="M1032"/>
      <c r="N1032"/>
    </row>
    <row r="1033" spans="7:14" ht="12.75">
      <c r="G1033"/>
      <c r="H1033"/>
      <c r="I1033"/>
      <c r="J1033"/>
      <c r="K1033"/>
      <c r="L1033"/>
      <c r="M1033"/>
      <c r="N1033"/>
    </row>
    <row r="1034" spans="7:14" ht="12.75">
      <c r="G1034"/>
      <c r="H1034"/>
      <c r="I1034"/>
      <c r="J1034"/>
      <c r="K1034"/>
      <c r="L1034"/>
      <c r="M1034"/>
      <c r="N1034"/>
    </row>
    <row r="1035" spans="7:14" ht="12.75">
      <c r="G1035"/>
      <c r="H1035"/>
      <c r="I1035"/>
      <c r="J1035"/>
      <c r="K1035"/>
      <c r="L1035"/>
      <c r="M1035"/>
      <c r="N1035"/>
    </row>
    <row r="1036" spans="7:14" ht="12.75">
      <c r="G1036"/>
      <c r="H1036"/>
      <c r="I1036"/>
      <c r="J1036"/>
      <c r="K1036"/>
      <c r="L1036"/>
      <c r="M1036"/>
      <c r="N1036"/>
    </row>
    <row r="1037" spans="7:14" ht="12.75">
      <c r="G1037"/>
      <c r="H1037"/>
      <c r="I1037"/>
      <c r="J1037"/>
      <c r="K1037"/>
      <c r="L1037"/>
      <c r="M1037"/>
      <c r="N1037"/>
    </row>
    <row r="1038" spans="7:14" ht="12.75">
      <c r="G1038"/>
      <c r="H1038"/>
      <c r="I1038"/>
      <c r="J1038"/>
      <c r="K1038"/>
      <c r="L1038"/>
      <c r="M1038"/>
      <c r="N1038"/>
    </row>
    <row r="1039" spans="7:14" ht="12.75">
      <c r="G1039"/>
      <c r="H1039"/>
      <c r="I1039"/>
      <c r="J1039"/>
      <c r="K1039"/>
      <c r="L1039"/>
      <c r="M1039"/>
      <c r="N1039"/>
    </row>
    <row r="1040" spans="7:14" ht="12.75">
      <c r="G1040"/>
      <c r="H1040"/>
      <c r="I1040"/>
      <c r="J1040"/>
      <c r="K1040"/>
      <c r="L1040"/>
      <c r="M1040"/>
      <c r="N1040"/>
    </row>
    <row r="1041" spans="7:14" ht="12.75">
      <c r="G1041"/>
      <c r="H1041"/>
      <c r="I1041"/>
      <c r="J1041"/>
      <c r="K1041"/>
      <c r="L1041"/>
      <c r="M1041"/>
      <c r="N1041"/>
    </row>
    <row r="1042" spans="7:14" ht="12.75">
      <c r="G1042"/>
      <c r="H1042"/>
      <c r="I1042"/>
      <c r="J1042"/>
      <c r="K1042"/>
      <c r="L1042"/>
      <c r="M1042"/>
      <c r="N1042"/>
    </row>
    <row r="1043" spans="7:14" ht="12.75">
      <c r="G1043"/>
      <c r="H1043"/>
      <c r="I1043"/>
      <c r="J1043"/>
      <c r="K1043"/>
      <c r="L1043"/>
      <c r="M1043"/>
      <c r="N1043"/>
    </row>
    <row r="1044" spans="7:14" ht="12.75">
      <c r="G1044"/>
      <c r="H1044"/>
      <c r="I1044"/>
      <c r="J1044"/>
      <c r="K1044"/>
      <c r="L1044"/>
      <c r="M1044"/>
      <c r="N1044"/>
    </row>
    <row r="1045" spans="7:14" ht="12.75">
      <c r="G1045"/>
      <c r="H1045"/>
      <c r="I1045"/>
      <c r="J1045"/>
      <c r="K1045"/>
      <c r="L1045"/>
      <c r="M1045"/>
      <c r="N1045"/>
    </row>
    <row r="1046" spans="7:14" ht="12.75">
      <c r="G1046"/>
      <c r="H1046"/>
      <c r="I1046"/>
      <c r="J1046"/>
      <c r="K1046"/>
      <c r="L1046"/>
      <c r="M1046"/>
      <c r="N1046"/>
    </row>
    <row r="1047" spans="7:14" ht="12.75">
      <c r="G1047"/>
      <c r="H1047"/>
      <c r="I1047"/>
      <c r="J1047"/>
      <c r="K1047"/>
      <c r="L1047"/>
      <c r="M1047"/>
      <c r="N1047"/>
    </row>
    <row r="1048" spans="7:14" ht="12.75">
      <c r="G1048"/>
      <c r="H1048"/>
      <c r="I1048"/>
      <c r="J1048"/>
      <c r="K1048"/>
      <c r="L1048"/>
      <c r="M1048"/>
      <c r="N1048"/>
    </row>
    <row r="1049" spans="7:14" ht="12.75">
      <c r="G1049"/>
      <c r="H1049"/>
      <c r="I1049"/>
      <c r="J1049"/>
      <c r="K1049"/>
      <c r="L1049"/>
      <c r="M1049"/>
      <c r="N1049"/>
    </row>
    <row r="1050" spans="7:14" ht="12.75">
      <c r="G1050"/>
      <c r="H1050"/>
      <c r="I1050"/>
      <c r="J1050"/>
      <c r="K1050"/>
      <c r="L1050"/>
      <c r="M1050"/>
      <c r="N1050"/>
    </row>
    <row r="1051" spans="7:14" ht="12.75">
      <c r="G1051"/>
      <c r="H1051"/>
      <c r="I1051"/>
      <c r="J1051"/>
      <c r="K1051"/>
      <c r="L1051"/>
      <c r="M1051"/>
      <c r="N1051"/>
    </row>
    <row r="1052" spans="7:14" ht="12.75">
      <c r="G1052"/>
      <c r="H1052"/>
      <c r="I1052"/>
      <c r="J1052"/>
      <c r="K1052"/>
      <c r="L1052"/>
      <c r="M1052"/>
      <c r="N1052"/>
    </row>
    <row r="1053" spans="7:14" ht="12.75">
      <c r="G1053"/>
      <c r="H1053"/>
      <c r="I1053"/>
      <c r="J1053"/>
      <c r="K1053"/>
      <c r="L1053"/>
      <c r="M1053"/>
      <c r="N1053"/>
    </row>
    <row r="1054" spans="7:14" ht="12.75">
      <c r="G1054"/>
      <c r="H1054"/>
      <c r="I1054"/>
      <c r="J1054"/>
      <c r="K1054"/>
      <c r="L1054"/>
      <c r="M1054"/>
      <c r="N1054"/>
    </row>
    <row r="1055" spans="7:14" ht="12.75">
      <c r="G1055"/>
      <c r="H1055"/>
      <c r="I1055"/>
      <c r="J1055"/>
      <c r="K1055"/>
      <c r="L1055"/>
      <c r="M1055"/>
      <c r="N1055"/>
    </row>
    <row r="1056" spans="7:14" ht="12.75">
      <c r="G1056"/>
      <c r="H1056"/>
      <c r="I1056"/>
      <c r="J1056"/>
      <c r="K1056"/>
      <c r="L1056"/>
      <c r="M1056"/>
      <c r="N1056"/>
    </row>
    <row r="1057" spans="7:14" ht="12.75">
      <c r="G1057"/>
      <c r="H1057"/>
      <c r="I1057"/>
      <c r="J1057"/>
      <c r="K1057"/>
      <c r="L1057"/>
      <c r="M1057"/>
      <c r="N1057"/>
    </row>
    <row r="1058" spans="7:14" ht="12.75">
      <c r="G1058"/>
      <c r="H1058"/>
      <c r="I1058"/>
      <c r="J1058"/>
      <c r="K1058"/>
      <c r="L1058"/>
      <c r="M1058"/>
      <c r="N1058"/>
    </row>
    <row r="1059" spans="7:14" ht="12.75">
      <c r="G1059"/>
      <c r="H1059"/>
      <c r="I1059"/>
      <c r="J1059"/>
      <c r="K1059"/>
      <c r="L1059"/>
      <c r="M1059"/>
      <c r="N1059"/>
    </row>
    <row r="1060" spans="7:14" ht="12.75">
      <c r="G1060"/>
      <c r="H1060"/>
      <c r="I1060"/>
      <c r="J1060"/>
      <c r="K1060"/>
      <c r="L1060"/>
      <c r="M1060"/>
      <c r="N1060"/>
    </row>
    <row r="1061" spans="7:14" ht="12.75">
      <c r="G1061"/>
      <c r="H1061"/>
      <c r="I1061"/>
      <c r="J1061"/>
      <c r="K1061"/>
      <c r="L1061"/>
      <c r="M1061"/>
      <c r="N1061"/>
    </row>
    <row r="1062" spans="7:14" ht="12.75">
      <c r="G1062"/>
      <c r="H1062"/>
      <c r="I1062"/>
      <c r="J1062"/>
      <c r="K1062"/>
      <c r="L1062"/>
      <c r="M1062"/>
      <c r="N1062"/>
    </row>
    <row r="1063" spans="7:14" ht="12.75">
      <c r="G1063"/>
      <c r="H1063"/>
      <c r="I1063"/>
      <c r="J1063"/>
      <c r="K1063"/>
      <c r="L1063"/>
      <c r="M1063"/>
      <c r="N1063"/>
    </row>
    <row r="1064" spans="7:14" ht="12.75">
      <c r="G1064"/>
      <c r="H1064"/>
      <c r="I1064"/>
      <c r="J1064"/>
      <c r="K1064"/>
      <c r="L1064"/>
      <c r="M1064"/>
      <c r="N1064"/>
    </row>
    <row r="1065" spans="7:14" ht="12.75">
      <c r="G1065"/>
      <c r="H1065"/>
      <c r="I1065"/>
      <c r="J1065"/>
      <c r="K1065"/>
      <c r="L1065"/>
      <c r="M1065"/>
      <c r="N1065"/>
    </row>
    <row r="1066" spans="7:14" ht="12.75">
      <c r="G1066"/>
      <c r="H1066"/>
      <c r="I1066"/>
      <c r="J1066"/>
      <c r="K1066"/>
      <c r="L1066"/>
      <c r="M1066"/>
      <c r="N1066"/>
    </row>
    <row r="1067" spans="7:14" ht="12.75">
      <c r="G1067"/>
      <c r="H1067"/>
      <c r="I1067"/>
      <c r="J1067"/>
      <c r="K1067"/>
      <c r="L1067"/>
      <c r="M1067"/>
      <c r="N1067"/>
    </row>
    <row r="1068" spans="7:14" ht="12.75">
      <c r="G1068"/>
      <c r="H1068"/>
      <c r="I1068"/>
      <c r="J1068"/>
      <c r="K1068"/>
      <c r="L1068"/>
      <c r="M1068"/>
      <c r="N1068"/>
    </row>
    <row r="1069" spans="7:14" ht="12.75">
      <c r="G1069"/>
      <c r="H1069"/>
      <c r="I1069"/>
      <c r="J1069"/>
      <c r="K1069"/>
      <c r="L1069"/>
      <c r="M1069"/>
      <c r="N1069"/>
    </row>
    <row r="1070" spans="7:14" ht="12.75">
      <c r="G1070"/>
      <c r="H1070"/>
      <c r="I1070"/>
      <c r="J1070"/>
      <c r="K1070"/>
      <c r="L1070"/>
      <c r="M1070"/>
      <c r="N1070"/>
    </row>
    <row r="1071" spans="7:14" ht="12.75">
      <c r="G1071"/>
      <c r="H1071"/>
      <c r="I1071"/>
      <c r="J1071"/>
      <c r="K1071"/>
      <c r="L1071"/>
      <c r="M1071"/>
      <c r="N1071"/>
    </row>
    <row r="1072" spans="7:14" ht="12.75">
      <c r="G1072"/>
      <c r="H1072"/>
      <c r="I1072"/>
      <c r="J1072"/>
      <c r="K1072"/>
      <c r="L1072"/>
      <c r="M1072"/>
      <c r="N1072"/>
    </row>
    <row r="1073" spans="7:14" ht="12.75">
      <c r="G1073"/>
      <c r="H1073"/>
      <c r="I1073"/>
      <c r="J1073"/>
      <c r="K1073"/>
      <c r="L1073"/>
      <c r="M1073"/>
      <c r="N1073"/>
    </row>
    <row r="1074" spans="7:14" ht="12.75">
      <c r="G1074"/>
      <c r="H1074"/>
      <c r="I1074"/>
      <c r="J1074"/>
      <c r="K1074"/>
      <c r="L1074"/>
      <c r="M1074"/>
      <c r="N1074"/>
    </row>
    <row r="1075" spans="7:14" ht="12.75">
      <c r="G1075"/>
      <c r="H1075"/>
      <c r="I1075"/>
      <c r="J1075"/>
      <c r="K1075"/>
      <c r="L1075"/>
      <c r="M1075"/>
      <c r="N1075"/>
    </row>
    <row r="1076" spans="7:14" ht="12.75">
      <c r="G1076"/>
      <c r="H1076"/>
      <c r="I1076"/>
      <c r="J1076"/>
      <c r="K1076"/>
      <c r="L1076"/>
      <c r="M1076"/>
      <c r="N1076"/>
    </row>
    <row r="1077" spans="7:14" ht="12.75">
      <c r="G1077"/>
      <c r="H1077"/>
      <c r="I1077"/>
      <c r="J1077"/>
      <c r="K1077"/>
      <c r="L1077"/>
      <c r="M1077"/>
      <c r="N1077"/>
    </row>
    <row r="1078" spans="7:14" ht="12.75">
      <c r="G1078"/>
      <c r="H1078"/>
      <c r="I1078"/>
      <c r="J1078"/>
      <c r="K1078"/>
      <c r="L1078"/>
      <c r="M1078"/>
      <c r="N1078"/>
    </row>
    <row r="1079" spans="7:14" ht="12.75">
      <c r="G1079"/>
      <c r="H1079"/>
      <c r="I1079"/>
      <c r="J1079"/>
      <c r="K1079"/>
      <c r="L1079"/>
      <c r="M1079"/>
      <c r="N1079"/>
    </row>
    <row r="1080" spans="7:14" ht="12.75">
      <c r="G1080"/>
      <c r="H1080"/>
      <c r="I1080"/>
      <c r="J1080"/>
      <c r="K1080"/>
      <c r="L1080"/>
      <c r="M1080"/>
      <c r="N1080"/>
    </row>
    <row r="1081" spans="7:14" ht="12.75">
      <c r="G1081"/>
      <c r="H1081"/>
      <c r="I1081"/>
      <c r="J1081"/>
      <c r="K1081"/>
      <c r="L1081"/>
      <c r="M1081"/>
      <c r="N1081"/>
    </row>
    <row r="1082" spans="7:14" ht="12.75">
      <c r="G1082"/>
      <c r="H1082"/>
      <c r="I1082"/>
      <c r="J1082"/>
      <c r="K1082"/>
      <c r="L1082"/>
      <c r="M1082"/>
      <c r="N1082"/>
    </row>
    <row r="1083" spans="7:14" ht="12.75">
      <c r="G1083"/>
      <c r="H1083"/>
      <c r="I1083"/>
      <c r="J1083"/>
      <c r="K1083"/>
      <c r="L1083"/>
      <c r="M1083"/>
      <c r="N1083"/>
    </row>
    <row r="1084" spans="7:14" ht="12.75">
      <c r="G1084"/>
      <c r="H1084"/>
      <c r="I1084"/>
      <c r="J1084"/>
      <c r="K1084"/>
      <c r="L1084"/>
      <c r="M1084"/>
      <c r="N1084"/>
    </row>
    <row r="1085" spans="7:14" ht="12.75">
      <c r="G1085"/>
      <c r="H1085"/>
      <c r="I1085"/>
      <c r="J1085"/>
      <c r="K1085"/>
      <c r="L1085"/>
      <c r="M1085"/>
      <c r="N1085"/>
    </row>
    <row r="1086" spans="7:14" ht="12.75">
      <c r="G1086"/>
      <c r="H1086"/>
      <c r="I1086"/>
      <c r="J1086"/>
      <c r="K1086"/>
      <c r="L1086"/>
      <c r="M1086"/>
      <c r="N1086"/>
    </row>
    <row r="1087" spans="7:14" ht="12.75">
      <c r="G1087"/>
      <c r="H1087"/>
      <c r="I1087"/>
      <c r="J1087"/>
      <c r="K1087"/>
      <c r="L1087"/>
      <c r="M1087"/>
      <c r="N1087"/>
    </row>
    <row r="1088" spans="7:14" ht="12.75">
      <c r="G1088"/>
      <c r="H1088"/>
      <c r="I1088"/>
      <c r="J1088"/>
      <c r="K1088"/>
      <c r="L1088"/>
      <c r="M1088"/>
      <c r="N1088"/>
    </row>
    <row r="1089" spans="7:14" ht="12.75">
      <c r="G1089"/>
      <c r="H1089"/>
      <c r="I1089"/>
      <c r="J1089"/>
      <c r="K1089"/>
      <c r="L1089"/>
      <c r="M1089"/>
      <c r="N1089"/>
    </row>
    <row r="1090" spans="7:14" ht="12.75">
      <c r="G1090"/>
      <c r="H1090"/>
      <c r="I1090"/>
      <c r="J1090"/>
      <c r="K1090"/>
      <c r="L1090"/>
      <c r="M1090"/>
      <c r="N1090"/>
    </row>
    <row r="1091" spans="7:14" ht="12.75">
      <c r="G1091"/>
      <c r="H1091"/>
      <c r="I1091"/>
      <c r="J1091"/>
      <c r="K1091"/>
      <c r="L1091"/>
      <c r="M1091"/>
      <c r="N1091"/>
    </row>
    <row r="1092" spans="7:14" ht="12.75">
      <c r="G1092"/>
      <c r="H1092"/>
      <c r="I1092"/>
      <c r="J1092"/>
      <c r="K1092"/>
      <c r="L1092"/>
      <c r="M1092"/>
      <c r="N1092"/>
    </row>
    <row r="1093" spans="7:14" ht="12.75">
      <c r="G1093"/>
      <c r="H1093"/>
      <c r="I1093"/>
      <c r="J1093"/>
      <c r="K1093"/>
      <c r="L1093"/>
      <c r="M1093"/>
      <c r="N1093"/>
    </row>
    <row r="1094" spans="7:14" ht="12.75">
      <c r="G1094"/>
      <c r="H1094"/>
      <c r="I1094"/>
      <c r="J1094"/>
      <c r="K1094"/>
      <c r="L1094"/>
      <c r="M1094"/>
      <c r="N1094"/>
    </row>
    <row r="1095" spans="7:14" ht="12.75">
      <c r="G1095"/>
      <c r="H1095"/>
      <c r="I1095"/>
      <c r="J1095"/>
      <c r="K1095"/>
      <c r="L1095"/>
      <c r="M1095"/>
      <c r="N1095"/>
    </row>
    <row r="1096" spans="7:14" ht="12.75">
      <c r="G1096"/>
      <c r="H1096"/>
      <c r="I1096"/>
      <c r="J1096"/>
      <c r="K1096"/>
      <c r="L1096"/>
      <c r="M1096"/>
      <c r="N1096"/>
    </row>
    <row r="1097" spans="7:14" ht="12.75">
      <c r="G1097"/>
      <c r="H1097"/>
      <c r="I1097"/>
      <c r="J1097"/>
      <c r="K1097"/>
      <c r="L1097"/>
      <c r="M1097"/>
      <c r="N1097"/>
    </row>
    <row r="1098" spans="7:14" ht="12.75">
      <c r="G1098"/>
      <c r="H1098"/>
      <c r="I1098"/>
      <c r="J1098"/>
      <c r="K1098"/>
      <c r="L1098"/>
      <c r="M1098"/>
      <c r="N1098"/>
    </row>
    <row r="1099" spans="7:14" ht="12.75">
      <c r="G1099"/>
      <c r="H1099"/>
      <c r="I1099"/>
      <c r="J1099"/>
      <c r="K1099"/>
      <c r="L1099"/>
      <c r="M1099"/>
      <c r="N1099"/>
    </row>
    <row r="1100" spans="7:14" ht="12.75">
      <c r="G1100"/>
      <c r="H1100"/>
      <c r="I1100"/>
      <c r="J1100"/>
      <c r="K1100"/>
      <c r="L1100"/>
      <c r="M1100"/>
      <c r="N1100"/>
    </row>
    <row r="1101" spans="7:14" ht="12.75">
      <c r="G1101"/>
      <c r="H1101"/>
      <c r="I1101"/>
      <c r="J1101"/>
      <c r="K1101"/>
      <c r="L1101"/>
      <c r="M1101"/>
      <c r="N1101"/>
    </row>
    <row r="1102" spans="7:14" ht="12.75">
      <c r="G1102"/>
      <c r="H1102"/>
      <c r="I1102"/>
      <c r="J1102"/>
      <c r="K1102"/>
      <c r="L1102"/>
      <c r="M1102"/>
      <c r="N1102"/>
    </row>
    <row r="1103" spans="7:14" ht="12.75">
      <c r="G1103"/>
      <c r="H1103"/>
      <c r="I1103"/>
      <c r="J1103"/>
      <c r="K1103"/>
      <c r="L1103"/>
      <c r="M1103"/>
      <c r="N1103"/>
    </row>
    <row r="1104" spans="7:14" ht="12.75">
      <c r="G1104"/>
      <c r="H1104"/>
      <c r="I1104"/>
      <c r="J1104"/>
      <c r="K1104"/>
      <c r="L1104"/>
      <c r="M1104"/>
      <c r="N1104"/>
    </row>
    <row r="1105" spans="7:14" ht="12.75">
      <c r="G1105"/>
      <c r="H1105"/>
      <c r="I1105"/>
      <c r="J1105"/>
      <c r="K1105"/>
      <c r="L1105"/>
      <c r="M1105"/>
      <c r="N1105"/>
    </row>
    <row r="1106" spans="7:14" ht="12.75">
      <c r="G1106"/>
      <c r="H1106"/>
      <c r="I1106"/>
      <c r="J1106"/>
      <c r="K1106"/>
      <c r="L1106"/>
      <c r="M1106"/>
      <c r="N1106"/>
    </row>
    <row r="1107" spans="7:14" ht="12.75">
      <c r="G1107"/>
      <c r="H1107"/>
      <c r="I1107"/>
      <c r="J1107"/>
      <c r="K1107"/>
      <c r="L1107"/>
      <c r="M1107"/>
      <c r="N1107"/>
    </row>
    <row r="1108" spans="7:14" ht="12.75">
      <c r="G1108"/>
      <c r="H1108"/>
      <c r="I1108"/>
      <c r="J1108"/>
      <c r="K1108"/>
      <c r="L1108"/>
      <c r="M1108"/>
      <c r="N1108"/>
    </row>
    <row r="1109" spans="7:14" ht="12.75">
      <c r="G1109"/>
      <c r="H1109"/>
      <c r="I1109"/>
      <c r="J1109"/>
      <c r="K1109"/>
      <c r="L1109"/>
      <c r="M1109"/>
      <c r="N1109"/>
    </row>
    <row r="1110" spans="7:14" ht="12.75">
      <c r="G1110"/>
      <c r="H1110"/>
      <c r="I1110"/>
      <c r="J1110"/>
      <c r="K1110"/>
      <c r="L1110"/>
      <c r="M1110"/>
      <c r="N1110"/>
    </row>
    <row r="1111" spans="7:14" ht="12.75">
      <c r="G1111"/>
      <c r="H1111"/>
      <c r="I1111"/>
      <c r="J1111"/>
      <c r="K1111"/>
      <c r="L1111"/>
      <c r="M1111"/>
      <c r="N1111"/>
    </row>
    <row r="1112" spans="7:14" ht="12.75">
      <c r="G1112"/>
      <c r="H1112"/>
      <c r="I1112"/>
      <c r="J1112"/>
      <c r="K1112"/>
      <c r="L1112"/>
      <c r="M1112"/>
      <c r="N1112"/>
    </row>
    <row r="1113" spans="7:14" ht="12.75">
      <c r="G1113"/>
      <c r="H1113"/>
      <c r="I1113"/>
      <c r="J1113"/>
      <c r="K1113"/>
      <c r="L1113"/>
      <c r="M1113"/>
      <c r="N1113"/>
    </row>
    <row r="1114" spans="7:14" ht="12.75">
      <c r="G1114"/>
      <c r="H1114"/>
      <c r="I1114"/>
      <c r="J1114"/>
      <c r="K1114"/>
      <c r="L1114"/>
      <c r="M1114"/>
      <c r="N1114"/>
    </row>
    <row r="1115" spans="7:14" ht="12.75">
      <c r="G1115"/>
      <c r="H1115"/>
      <c r="I1115"/>
      <c r="J1115"/>
      <c r="K1115"/>
      <c r="L1115"/>
      <c r="M1115"/>
      <c r="N1115"/>
    </row>
    <row r="1116" spans="7:14" ht="12.75">
      <c r="G1116"/>
      <c r="H1116"/>
      <c r="I1116"/>
      <c r="J1116"/>
      <c r="K1116"/>
      <c r="L1116"/>
      <c r="M1116"/>
      <c r="N1116"/>
    </row>
    <row r="1117" spans="7:14" ht="12.75">
      <c r="G1117"/>
      <c r="H1117"/>
      <c r="I1117"/>
      <c r="J1117"/>
      <c r="K1117"/>
      <c r="L1117"/>
      <c r="M1117"/>
      <c r="N1117"/>
    </row>
    <row r="1118" spans="7:14" ht="12.75">
      <c r="G1118"/>
      <c r="H1118"/>
      <c r="I1118"/>
      <c r="J1118"/>
      <c r="K1118"/>
      <c r="L1118"/>
      <c r="M1118"/>
      <c r="N1118"/>
    </row>
    <row r="1119" spans="7:14" ht="12.75">
      <c r="G1119"/>
      <c r="H1119"/>
      <c r="I1119"/>
      <c r="J1119"/>
      <c r="K1119"/>
      <c r="L1119"/>
      <c r="M1119"/>
      <c r="N1119"/>
    </row>
    <row r="1120" spans="7:14" ht="12.75">
      <c r="G1120"/>
      <c r="H1120"/>
      <c r="I1120"/>
      <c r="J1120"/>
      <c r="K1120"/>
      <c r="L1120"/>
      <c r="M1120"/>
      <c r="N1120"/>
    </row>
    <row r="1121" spans="7:14" ht="12.75">
      <c r="G1121"/>
      <c r="H1121"/>
      <c r="I1121"/>
      <c r="J1121"/>
      <c r="K1121"/>
      <c r="L1121"/>
      <c r="M1121"/>
      <c r="N1121"/>
    </row>
    <row r="1122" spans="7:14" ht="12.75">
      <c r="G1122"/>
      <c r="H1122"/>
      <c r="I1122"/>
      <c r="J1122"/>
      <c r="K1122"/>
      <c r="L1122"/>
      <c r="M1122"/>
      <c r="N1122"/>
    </row>
    <row r="1123" spans="7:14" ht="12.75">
      <c r="G1123"/>
      <c r="H1123"/>
      <c r="I1123"/>
      <c r="J1123"/>
      <c r="K1123"/>
      <c r="L1123"/>
      <c r="M1123"/>
      <c r="N1123"/>
    </row>
    <row r="1124" spans="7:14" ht="12.75">
      <c r="G1124"/>
      <c r="H1124"/>
      <c r="I1124"/>
      <c r="J1124"/>
      <c r="K1124"/>
      <c r="L1124"/>
      <c r="M1124"/>
      <c r="N1124"/>
    </row>
    <row r="1125" spans="7:14" ht="12.75">
      <c r="G1125"/>
      <c r="H1125"/>
      <c r="I1125"/>
      <c r="J1125"/>
      <c r="K1125"/>
      <c r="L1125"/>
      <c r="M1125"/>
      <c r="N1125"/>
    </row>
    <row r="1126" spans="7:14" ht="12.75">
      <c r="G1126"/>
      <c r="H1126"/>
      <c r="I1126"/>
      <c r="J1126"/>
      <c r="K1126"/>
      <c r="L1126"/>
      <c r="M1126"/>
      <c r="N1126"/>
    </row>
    <row r="1127" spans="7:14" ht="12.75">
      <c r="G1127"/>
      <c r="H1127"/>
      <c r="I1127"/>
      <c r="J1127"/>
      <c r="K1127"/>
      <c r="L1127"/>
      <c r="M1127"/>
      <c r="N1127"/>
    </row>
    <row r="1128" spans="7:14" ht="12.75">
      <c r="G1128"/>
      <c r="H1128"/>
      <c r="I1128"/>
      <c r="J1128"/>
      <c r="K1128"/>
      <c r="L1128"/>
      <c r="M1128"/>
      <c r="N1128"/>
    </row>
    <row r="1129" spans="7:14" ht="12.75">
      <c r="G1129"/>
      <c r="H1129"/>
      <c r="I1129"/>
      <c r="J1129"/>
      <c r="K1129"/>
      <c r="L1129"/>
      <c r="M1129"/>
      <c r="N1129"/>
    </row>
    <row r="1130" spans="7:14" ht="12.75">
      <c r="G1130"/>
      <c r="H1130"/>
      <c r="I1130"/>
      <c r="J1130"/>
      <c r="K1130"/>
      <c r="L1130"/>
      <c r="M1130"/>
      <c r="N1130"/>
    </row>
    <row r="1131" spans="7:14" ht="12.75">
      <c r="G1131"/>
      <c r="H1131"/>
      <c r="I1131"/>
      <c r="J1131"/>
      <c r="K1131"/>
      <c r="L1131"/>
      <c r="M1131"/>
      <c r="N1131"/>
    </row>
    <row r="1132" spans="7:14" ht="12.75">
      <c r="G1132"/>
      <c r="H1132"/>
      <c r="I1132"/>
      <c r="J1132"/>
      <c r="K1132"/>
      <c r="L1132"/>
      <c r="M1132"/>
      <c r="N1132"/>
    </row>
    <row r="1133" spans="7:14" ht="12.75">
      <c r="G1133"/>
      <c r="H1133"/>
      <c r="I1133"/>
      <c r="J1133"/>
      <c r="K1133"/>
      <c r="L1133"/>
      <c r="M1133"/>
      <c r="N1133"/>
    </row>
    <row r="1134" spans="7:14" ht="12.75">
      <c r="G1134"/>
      <c r="H1134"/>
      <c r="I1134"/>
      <c r="J1134"/>
      <c r="K1134"/>
      <c r="L1134"/>
      <c r="M1134"/>
      <c r="N1134"/>
    </row>
    <row r="1135" spans="7:14" ht="12.75">
      <c r="G1135"/>
      <c r="H1135"/>
      <c r="I1135"/>
      <c r="J1135"/>
      <c r="K1135"/>
      <c r="L1135"/>
      <c r="M1135"/>
      <c r="N1135"/>
    </row>
    <row r="1136" spans="7:14" ht="12.75">
      <c r="G1136"/>
      <c r="H1136"/>
      <c r="I1136"/>
      <c r="J1136"/>
      <c r="K1136"/>
      <c r="L1136"/>
      <c r="M1136"/>
      <c r="N1136"/>
    </row>
    <row r="1137" spans="7:14" ht="12.75">
      <c r="G1137"/>
      <c r="H1137"/>
      <c r="I1137"/>
      <c r="J1137"/>
      <c r="K1137"/>
      <c r="L1137"/>
      <c r="M1137"/>
      <c r="N1137"/>
    </row>
    <row r="1138" spans="7:14" ht="12.75">
      <c r="G1138"/>
      <c r="H1138"/>
      <c r="I1138"/>
      <c r="J1138"/>
      <c r="K1138"/>
      <c r="L1138"/>
      <c r="M1138"/>
      <c r="N1138"/>
    </row>
    <row r="1139" spans="7:14" ht="12.75">
      <c r="G1139"/>
      <c r="H1139"/>
      <c r="I1139"/>
      <c r="J1139"/>
      <c r="K1139"/>
      <c r="L1139"/>
      <c r="M1139"/>
      <c r="N1139"/>
    </row>
    <row r="1140" spans="7:14" ht="12.75">
      <c r="G1140"/>
      <c r="H1140"/>
      <c r="I1140"/>
      <c r="J1140"/>
      <c r="K1140"/>
      <c r="L1140"/>
      <c r="M1140"/>
      <c r="N1140"/>
    </row>
    <row r="1141" spans="7:14" ht="12.75">
      <c r="G1141"/>
      <c r="H1141"/>
      <c r="I1141"/>
      <c r="J1141"/>
      <c r="K1141"/>
      <c r="L1141"/>
      <c r="M1141"/>
      <c r="N1141"/>
    </row>
    <row r="1142" spans="7:14" ht="12.75">
      <c r="G1142"/>
      <c r="H1142"/>
      <c r="I1142"/>
      <c r="J1142"/>
      <c r="K1142"/>
      <c r="L1142"/>
      <c r="M1142"/>
      <c r="N1142"/>
    </row>
    <row r="1143" spans="7:14" ht="12.75">
      <c r="G1143"/>
      <c r="H1143"/>
      <c r="I1143"/>
      <c r="J1143"/>
      <c r="K1143"/>
      <c r="L1143"/>
      <c r="M1143"/>
      <c r="N1143"/>
    </row>
    <row r="1144" spans="7:14" ht="12.75">
      <c r="G1144"/>
      <c r="H1144"/>
      <c r="I1144"/>
      <c r="J1144"/>
      <c r="K1144"/>
      <c r="L1144"/>
      <c r="M1144"/>
      <c r="N1144"/>
    </row>
    <row r="1145" spans="7:14" ht="12.75">
      <c r="G1145"/>
      <c r="H1145"/>
      <c r="I1145"/>
      <c r="J1145"/>
      <c r="K1145"/>
      <c r="L1145"/>
      <c r="M1145"/>
      <c r="N1145"/>
    </row>
    <row r="1146" spans="7:14" ht="12.75">
      <c r="G1146"/>
      <c r="H1146"/>
      <c r="I1146"/>
      <c r="J1146"/>
      <c r="K1146"/>
      <c r="L1146"/>
      <c r="M1146"/>
      <c r="N1146"/>
    </row>
    <row r="1147" spans="7:14" ht="12.75">
      <c r="G1147"/>
      <c r="H1147"/>
      <c r="I1147"/>
      <c r="J1147"/>
      <c r="K1147"/>
      <c r="L1147"/>
      <c r="M1147"/>
      <c r="N1147"/>
    </row>
    <row r="1148" spans="7:14" ht="12.75">
      <c r="G1148"/>
      <c r="H1148"/>
      <c r="I1148"/>
      <c r="J1148"/>
      <c r="K1148"/>
      <c r="L1148"/>
      <c r="M1148"/>
      <c r="N1148"/>
    </row>
    <row r="1149" spans="7:14" ht="12.75">
      <c r="G1149"/>
      <c r="H1149"/>
      <c r="I1149"/>
      <c r="J1149"/>
      <c r="K1149"/>
      <c r="L1149"/>
      <c r="M1149"/>
      <c r="N1149"/>
    </row>
    <row r="1150" spans="7:14" ht="12.75">
      <c r="G1150"/>
      <c r="H1150"/>
      <c r="I1150"/>
      <c r="J1150"/>
      <c r="K1150"/>
      <c r="L1150"/>
      <c r="M1150"/>
      <c r="N1150"/>
    </row>
    <row r="1151" spans="7:14" ht="12.75">
      <c r="G1151"/>
      <c r="H1151"/>
      <c r="I1151"/>
      <c r="J1151"/>
      <c r="K1151"/>
      <c r="L1151"/>
      <c r="M1151"/>
      <c r="N1151"/>
    </row>
    <row r="1152" spans="7:14" ht="12.75">
      <c r="G1152"/>
      <c r="H1152"/>
      <c r="I1152"/>
      <c r="J1152"/>
      <c r="K1152"/>
      <c r="L1152"/>
      <c r="M1152"/>
      <c r="N1152"/>
    </row>
    <row r="1153" spans="7:14" ht="12.75">
      <c r="G1153"/>
      <c r="H1153"/>
      <c r="I1153"/>
      <c r="J1153"/>
      <c r="K1153"/>
      <c r="L1153"/>
      <c r="M1153"/>
      <c r="N1153"/>
    </row>
    <row r="1154" spans="7:14" ht="12.75">
      <c r="G1154"/>
      <c r="H1154"/>
      <c r="I1154"/>
      <c r="J1154"/>
      <c r="K1154"/>
      <c r="L1154"/>
      <c r="M1154"/>
      <c r="N1154"/>
    </row>
    <row r="1155" spans="7:14" ht="12.75">
      <c r="G1155"/>
      <c r="H1155"/>
      <c r="I1155"/>
      <c r="J1155"/>
      <c r="K1155"/>
      <c r="L1155"/>
      <c r="M1155"/>
      <c r="N1155"/>
    </row>
    <row r="1156" spans="7:14" ht="12.75">
      <c r="G1156"/>
      <c r="H1156"/>
      <c r="I1156"/>
      <c r="J1156"/>
      <c r="K1156"/>
      <c r="L1156"/>
      <c r="M1156"/>
      <c r="N1156"/>
    </row>
    <row r="1157" spans="7:14" ht="12.75">
      <c r="G1157"/>
      <c r="H1157"/>
      <c r="I1157"/>
      <c r="J1157"/>
      <c r="K1157"/>
      <c r="L1157"/>
      <c r="M1157"/>
      <c r="N1157"/>
    </row>
    <row r="1158" spans="7:14" ht="12.75">
      <c r="G1158"/>
      <c r="H1158"/>
      <c r="I1158"/>
      <c r="J1158"/>
      <c r="K1158"/>
      <c r="L1158"/>
      <c r="M1158"/>
      <c r="N1158"/>
    </row>
    <row r="1159" spans="7:14" ht="12.75">
      <c r="G1159"/>
      <c r="H1159"/>
      <c r="I1159"/>
      <c r="J1159"/>
      <c r="K1159"/>
      <c r="L1159"/>
      <c r="M1159"/>
      <c r="N1159"/>
    </row>
    <row r="1160" spans="7:14" ht="12.75">
      <c r="G1160"/>
      <c r="H1160"/>
      <c r="I1160"/>
      <c r="J1160"/>
      <c r="K1160"/>
      <c r="L1160"/>
      <c r="M1160"/>
      <c r="N1160"/>
    </row>
    <row r="1161" spans="7:14" ht="12.75">
      <c r="G1161"/>
      <c r="H1161"/>
      <c r="I1161"/>
      <c r="J1161"/>
      <c r="K1161"/>
      <c r="L1161"/>
      <c r="M1161"/>
      <c r="N1161"/>
    </row>
    <row r="1162" spans="7:14" ht="12.75">
      <c r="G1162"/>
      <c r="H1162"/>
      <c r="I1162"/>
      <c r="J1162"/>
      <c r="K1162"/>
      <c r="L1162"/>
      <c r="M1162"/>
      <c r="N1162"/>
    </row>
    <row r="1163" spans="7:14" ht="12.75">
      <c r="G1163"/>
      <c r="H1163"/>
      <c r="I1163"/>
      <c r="J1163"/>
      <c r="K1163"/>
      <c r="L1163"/>
      <c r="M1163"/>
      <c r="N1163"/>
    </row>
    <row r="1164" spans="7:14" ht="12.75">
      <c r="G1164"/>
      <c r="H1164"/>
      <c r="I1164"/>
      <c r="J1164"/>
      <c r="K1164"/>
      <c r="L1164"/>
      <c r="M1164"/>
      <c r="N1164"/>
    </row>
    <row r="1165" spans="7:14" ht="12.75">
      <c r="G1165"/>
      <c r="H1165"/>
      <c r="I1165"/>
      <c r="J1165"/>
      <c r="K1165"/>
      <c r="L1165"/>
      <c r="M1165"/>
      <c r="N1165"/>
    </row>
    <row r="1166" spans="7:14" ht="12.75">
      <c r="G1166"/>
      <c r="H1166"/>
      <c r="I1166"/>
      <c r="J1166"/>
      <c r="K1166"/>
      <c r="L1166"/>
      <c r="M1166"/>
      <c r="N1166"/>
    </row>
    <row r="1167" spans="7:14" ht="12.75">
      <c r="G1167"/>
      <c r="H1167"/>
      <c r="I1167"/>
      <c r="J1167"/>
      <c r="K1167"/>
      <c r="L1167"/>
      <c r="M1167"/>
      <c r="N1167"/>
    </row>
    <row r="1168" spans="7:14" ht="12.75">
      <c r="G1168"/>
      <c r="H1168"/>
      <c r="I1168"/>
      <c r="J1168"/>
      <c r="K1168"/>
      <c r="L1168"/>
      <c r="M1168"/>
      <c r="N1168"/>
    </row>
    <row r="1169" spans="7:14" ht="12.75">
      <c r="G1169"/>
      <c r="H1169"/>
      <c r="I1169"/>
      <c r="J1169"/>
      <c r="K1169"/>
      <c r="L1169"/>
      <c r="M1169"/>
      <c r="N1169"/>
    </row>
    <row r="1170" spans="7:14" ht="12.75">
      <c r="G1170"/>
      <c r="H1170"/>
      <c r="I1170"/>
      <c r="J1170"/>
      <c r="K1170"/>
      <c r="L1170"/>
      <c r="M1170"/>
      <c r="N1170"/>
    </row>
    <row r="1171" spans="7:14" ht="12.75">
      <c r="G1171"/>
      <c r="H1171"/>
      <c r="I1171"/>
      <c r="J1171"/>
      <c r="K1171"/>
      <c r="L1171"/>
      <c r="M1171"/>
      <c r="N1171"/>
    </row>
    <row r="1172" spans="7:14" ht="12.75">
      <c r="G1172"/>
      <c r="H1172"/>
      <c r="I1172"/>
      <c r="J1172"/>
      <c r="K1172"/>
      <c r="L1172"/>
      <c r="M1172"/>
      <c r="N1172"/>
    </row>
    <row r="1173" spans="7:14" ht="12.75">
      <c r="G1173"/>
      <c r="H1173"/>
      <c r="I1173"/>
      <c r="J1173"/>
      <c r="K1173"/>
      <c r="L1173"/>
      <c r="M1173"/>
      <c r="N1173"/>
    </row>
    <row r="1174" spans="7:14" ht="12.75">
      <c r="G1174"/>
      <c r="H1174"/>
      <c r="I1174"/>
      <c r="J1174"/>
      <c r="K1174"/>
      <c r="L1174"/>
      <c r="M1174"/>
      <c r="N1174"/>
    </row>
    <row r="1175" spans="7:14" ht="12.75">
      <c r="G1175"/>
      <c r="H1175"/>
      <c r="I1175"/>
      <c r="J1175"/>
      <c r="K1175"/>
      <c r="L1175"/>
      <c r="M1175"/>
      <c r="N1175"/>
    </row>
    <row r="1176" spans="7:14" ht="12.75">
      <c r="G1176"/>
      <c r="H1176"/>
      <c r="I1176"/>
      <c r="J1176"/>
      <c r="K1176"/>
      <c r="L1176"/>
      <c r="M1176"/>
      <c r="N1176"/>
    </row>
    <row r="1177" spans="7:14" ht="12.75">
      <c r="G1177"/>
      <c r="H1177"/>
      <c r="I1177"/>
      <c r="J1177"/>
      <c r="K1177"/>
      <c r="L1177"/>
      <c r="M1177"/>
      <c r="N1177"/>
    </row>
    <row r="1178" spans="7:14" ht="12.75">
      <c r="G1178"/>
      <c r="H1178"/>
      <c r="I1178"/>
      <c r="J1178"/>
      <c r="K1178"/>
      <c r="L1178"/>
      <c r="M1178"/>
      <c r="N1178"/>
    </row>
    <row r="1179" spans="7:14" ht="12.75">
      <c r="G1179"/>
      <c r="H1179"/>
      <c r="I1179"/>
      <c r="J1179"/>
      <c r="K1179"/>
      <c r="L1179"/>
      <c r="M1179"/>
      <c r="N1179"/>
    </row>
    <row r="1180" spans="7:14" ht="12.75">
      <c r="G1180"/>
      <c r="H1180"/>
      <c r="I1180"/>
      <c r="J1180"/>
      <c r="K1180"/>
      <c r="L1180"/>
      <c r="M1180"/>
      <c r="N1180"/>
    </row>
    <row r="1181" spans="7:14" ht="12.75">
      <c r="G1181"/>
      <c r="H1181"/>
      <c r="I1181"/>
      <c r="J1181"/>
      <c r="K1181"/>
      <c r="L1181"/>
      <c r="M1181"/>
      <c r="N1181"/>
    </row>
    <row r="1182" spans="7:14" ht="12.75">
      <c r="G1182"/>
      <c r="H1182"/>
      <c r="I1182"/>
      <c r="J1182"/>
      <c r="K1182"/>
      <c r="L1182"/>
      <c r="M1182"/>
      <c r="N1182"/>
    </row>
    <row r="1183" spans="7:14" ht="12.75">
      <c r="G1183"/>
      <c r="H1183"/>
      <c r="I1183"/>
      <c r="J1183"/>
      <c r="K1183"/>
      <c r="L1183"/>
      <c r="M1183"/>
      <c r="N1183"/>
    </row>
    <row r="1184" spans="7:14" ht="12.75">
      <c r="G1184"/>
      <c r="H1184"/>
      <c r="I1184"/>
      <c r="J1184"/>
      <c r="K1184"/>
      <c r="L1184"/>
      <c r="M1184"/>
      <c r="N1184"/>
    </row>
    <row r="1185" spans="7:14" ht="12.75">
      <c r="G1185"/>
      <c r="H1185"/>
      <c r="I1185"/>
      <c r="J1185"/>
      <c r="K1185"/>
      <c r="L1185"/>
      <c r="M1185"/>
      <c r="N1185"/>
    </row>
    <row r="1186" spans="7:14" ht="12.75">
      <c r="G1186"/>
      <c r="H1186"/>
      <c r="I1186"/>
      <c r="J1186"/>
      <c r="K1186"/>
      <c r="L1186"/>
      <c r="M1186"/>
      <c r="N1186"/>
    </row>
    <row r="1187" spans="7:14" ht="12.75">
      <c r="G1187"/>
      <c r="H1187"/>
      <c r="I1187"/>
      <c r="J1187"/>
      <c r="K1187"/>
      <c r="L1187"/>
      <c r="M1187"/>
      <c r="N1187"/>
    </row>
    <row r="1188" spans="7:14" ht="12.75">
      <c r="G1188"/>
      <c r="H1188"/>
      <c r="I1188"/>
      <c r="J1188"/>
      <c r="K1188"/>
      <c r="L1188"/>
      <c r="M1188"/>
      <c r="N1188"/>
    </row>
    <row r="1189" spans="7:14" ht="12.75">
      <c r="G1189"/>
      <c r="H1189"/>
      <c r="I1189"/>
      <c r="J1189"/>
      <c r="K1189"/>
      <c r="L1189"/>
      <c r="M1189"/>
      <c r="N1189"/>
    </row>
    <row r="1190" spans="7:14" ht="12.75">
      <c r="G1190"/>
      <c r="H1190"/>
      <c r="I1190"/>
      <c r="J1190"/>
      <c r="K1190"/>
      <c r="L1190"/>
      <c r="M1190"/>
      <c r="N1190"/>
    </row>
    <row r="1191" spans="7:14" ht="12.75">
      <c r="G1191"/>
      <c r="H1191"/>
      <c r="I1191"/>
      <c r="J1191"/>
      <c r="K1191"/>
      <c r="L1191"/>
      <c r="M1191"/>
      <c r="N1191"/>
    </row>
    <row r="1192" spans="7:14" ht="12.75">
      <c r="G1192"/>
      <c r="H1192"/>
      <c r="I1192"/>
      <c r="J1192"/>
      <c r="K1192"/>
      <c r="L1192"/>
      <c r="M1192"/>
      <c r="N1192"/>
    </row>
    <row r="1193" spans="7:14" ht="12.75">
      <c r="G1193"/>
      <c r="H1193"/>
      <c r="I1193"/>
      <c r="J1193"/>
      <c r="K1193"/>
      <c r="L1193"/>
      <c r="M1193"/>
      <c r="N1193"/>
    </row>
    <row r="1194" spans="7:14" ht="12.75">
      <c r="G1194"/>
      <c r="H1194"/>
      <c r="I1194"/>
      <c r="J1194"/>
      <c r="K1194"/>
      <c r="L1194"/>
      <c r="M1194"/>
      <c r="N1194"/>
    </row>
    <row r="1195" spans="7:14" ht="12.75">
      <c r="G1195"/>
      <c r="H1195"/>
      <c r="I1195"/>
      <c r="J1195"/>
      <c r="K1195"/>
      <c r="L1195"/>
      <c r="M1195"/>
      <c r="N1195"/>
    </row>
    <row r="1196" spans="7:14" ht="12.75">
      <c r="G1196"/>
      <c r="H1196"/>
      <c r="I1196"/>
      <c r="J1196"/>
      <c r="K1196"/>
      <c r="L1196"/>
      <c r="M1196"/>
      <c r="N1196"/>
    </row>
    <row r="1197" spans="7:14" ht="12.75">
      <c r="G1197"/>
      <c r="H1197"/>
      <c r="I1197"/>
      <c r="J1197"/>
      <c r="K1197"/>
      <c r="L1197"/>
      <c r="M1197"/>
      <c r="N1197"/>
    </row>
    <row r="1198" spans="7:14" ht="12.75">
      <c r="G1198"/>
      <c r="H1198"/>
      <c r="I1198"/>
      <c r="J1198"/>
      <c r="K1198"/>
      <c r="L1198"/>
      <c r="M1198"/>
      <c r="N1198"/>
    </row>
    <row r="1199" spans="7:14" ht="12.75">
      <c r="G1199"/>
      <c r="H1199"/>
      <c r="I1199"/>
      <c r="J1199"/>
      <c r="K1199"/>
      <c r="L1199"/>
      <c r="M1199"/>
      <c r="N1199"/>
    </row>
    <row r="1200" spans="7:14" ht="12.75">
      <c r="G1200"/>
      <c r="H1200"/>
      <c r="I1200"/>
      <c r="J1200"/>
      <c r="K1200"/>
      <c r="L1200"/>
      <c r="M1200"/>
      <c r="N1200"/>
    </row>
    <row r="1201" spans="7:14" ht="12.75">
      <c r="G1201"/>
      <c r="H1201"/>
      <c r="I1201"/>
      <c r="J1201"/>
      <c r="K1201"/>
      <c r="L1201"/>
      <c r="M1201"/>
      <c r="N1201"/>
    </row>
    <row r="1202" spans="7:14" ht="12.75">
      <c r="G1202"/>
      <c r="H1202"/>
      <c r="I1202"/>
      <c r="J1202"/>
      <c r="K1202"/>
      <c r="L1202"/>
      <c r="M1202"/>
      <c r="N1202"/>
    </row>
    <row r="1203" spans="7:14" ht="12.75">
      <c r="G1203"/>
      <c r="H1203"/>
      <c r="I1203"/>
      <c r="J1203"/>
      <c r="K1203"/>
      <c r="L1203"/>
      <c r="M1203"/>
      <c r="N1203"/>
    </row>
    <row r="1204" spans="7:14" ht="12.75">
      <c r="G1204"/>
      <c r="H1204"/>
      <c r="I1204"/>
      <c r="J1204"/>
      <c r="K1204"/>
      <c r="L1204"/>
      <c r="M1204"/>
      <c r="N1204"/>
    </row>
    <row r="1205" spans="7:14" ht="12.75">
      <c r="G1205"/>
      <c r="H1205"/>
      <c r="I1205"/>
      <c r="J1205"/>
      <c r="K1205"/>
      <c r="L1205"/>
      <c r="M1205"/>
      <c r="N1205"/>
    </row>
    <row r="1206" spans="7:14" ht="12.75">
      <c r="G1206"/>
      <c r="H1206"/>
      <c r="I1206"/>
      <c r="J1206"/>
      <c r="K1206"/>
      <c r="L1206"/>
      <c r="M1206"/>
      <c r="N1206"/>
    </row>
    <row r="1207" spans="7:14" ht="12.75">
      <c r="G1207"/>
      <c r="H1207"/>
      <c r="I1207"/>
      <c r="J1207"/>
      <c r="K1207"/>
      <c r="L1207"/>
      <c r="M1207"/>
      <c r="N1207"/>
    </row>
    <row r="1208" spans="7:14" ht="12.75">
      <c r="G1208"/>
      <c r="H1208"/>
      <c r="I1208"/>
      <c r="J1208"/>
      <c r="K1208"/>
      <c r="L1208"/>
      <c r="M1208"/>
      <c r="N1208"/>
    </row>
    <row r="1209" spans="7:14" ht="12.75">
      <c r="G1209"/>
      <c r="H1209"/>
      <c r="I1209"/>
      <c r="J1209"/>
      <c r="K1209"/>
      <c r="L1209"/>
      <c r="M1209"/>
      <c r="N1209"/>
    </row>
    <row r="1210" spans="7:14" ht="12.75">
      <c r="G1210"/>
      <c r="H1210"/>
      <c r="I1210"/>
      <c r="J1210"/>
      <c r="K1210"/>
      <c r="L1210"/>
      <c r="M1210"/>
      <c r="N1210"/>
    </row>
    <row r="1211" spans="7:14" ht="12.75">
      <c r="G1211"/>
      <c r="H1211"/>
      <c r="I1211"/>
      <c r="J1211"/>
      <c r="K1211"/>
      <c r="L1211"/>
      <c r="M1211"/>
      <c r="N1211"/>
    </row>
    <row r="1212" spans="7:14" ht="12.75">
      <c r="G1212"/>
      <c r="H1212"/>
      <c r="I1212"/>
      <c r="J1212"/>
      <c r="K1212"/>
      <c r="L1212"/>
      <c r="M1212"/>
      <c r="N1212"/>
    </row>
    <row r="1213" spans="7:14" ht="12.75">
      <c r="G1213"/>
      <c r="H1213"/>
      <c r="I1213"/>
      <c r="J1213"/>
      <c r="K1213"/>
      <c r="L1213"/>
      <c r="M1213"/>
      <c r="N1213"/>
    </row>
    <row r="1214" spans="7:14" ht="12.75">
      <c r="G1214"/>
      <c r="H1214"/>
      <c r="I1214"/>
      <c r="J1214"/>
      <c r="K1214"/>
      <c r="L1214"/>
      <c r="M1214"/>
      <c r="N1214"/>
    </row>
    <row r="1215" spans="7:14" ht="12.75">
      <c r="G1215"/>
      <c r="H1215"/>
      <c r="I1215"/>
      <c r="J1215"/>
      <c r="K1215"/>
      <c r="L1215"/>
      <c r="M1215"/>
      <c r="N1215"/>
    </row>
    <row r="1216" spans="7:14" ht="12.75">
      <c r="G1216"/>
      <c r="H1216"/>
      <c r="I1216"/>
      <c r="J1216"/>
      <c r="K1216"/>
      <c r="L1216"/>
      <c r="M1216"/>
      <c r="N1216"/>
    </row>
    <row r="1217" spans="7:14" ht="12.75">
      <c r="G1217"/>
      <c r="H1217"/>
      <c r="I1217"/>
      <c r="J1217"/>
      <c r="K1217"/>
      <c r="L1217"/>
      <c r="M1217"/>
      <c r="N1217"/>
    </row>
    <row r="1218" spans="7:14" ht="12.75">
      <c r="G1218"/>
      <c r="H1218"/>
      <c r="I1218"/>
      <c r="J1218"/>
      <c r="K1218"/>
      <c r="L1218"/>
      <c r="M1218"/>
      <c r="N1218"/>
    </row>
    <row r="1219" spans="7:14" ht="12.75">
      <c r="G1219"/>
      <c r="H1219"/>
      <c r="I1219"/>
      <c r="J1219"/>
      <c r="K1219"/>
      <c r="L1219"/>
      <c r="M1219"/>
      <c r="N1219"/>
    </row>
    <row r="1220" spans="7:14" ht="12.75">
      <c r="G1220"/>
      <c r="H1220"/>
      <c r="I1220"/>
      <c r="J1220"/>
      <c r="K1220"/>
      <c r="L1220"/>
      <c r="M1220"/>
      <c r="N1220"/>
    </row>
    <row r="1221" spans="7:14" ht="12.75">
      <c r="G1221"/>
      <c r="H1221"/>
      <c r="I1221"/>
      <c r="J1221"/>
      <c r="K1221"/>
      <c r="L1221"/>
      <c r="M1221"/>
      <c r="N1221"/>
    </row>
    <row r="1222" spans="7:14" ht="12.75">
      <c r="G1222"/>
      <c r="H1222"/>
      <c r="I1222"/>
      <c r="J1222"/>
      <c r="K1222"/>
      <c r="L1222"/>
      <c r="M1222"/>
      <c r="N1222"/>
    </row>
    <row r="1223" spans="7:14" ht="12.75">
      <c r="G1223"/>
      <c r="H1223"/>
      <c r="I1223"/>
      <c r="J1223"/>
      <c r="K1223"/>
      <c r="L1223"/>
      <c r="M1223"/>
      <c r="N1223"/>
    </row>
    <row r="1224" spans="7:14" ht="12.75">
      <c r="G1224"/>
      <c r="H1224"/>
      <c r="I1224"/>
      <c r="J1224"/>
      <c r="K1224"/>
      <c r="L1224"/>
      <c r="M1224"/>
      <c r="N1224"/>
    </row>
    <row r="1225" spans="7:14" ht="12.75">
      <c r="G1225"/>
      <c r="H1225"/>
      <c r="I1225"/>
      <c r="J1225"/>
      <c r="K1225"/>
      <c r="L1225"/>
      <c r="M1225"/>
      <c r="N1225"/>
    </row>
    <row r="1226" spans="7:14" ht="12.75">
      <c r="G1226"/>
      <c r="H1226"/>
      <c r="I1226"/>
      <c r="J1226"/>
      <c r="K1226"/>
      <c r="L1226"/>
      <c r="M1226"/>
      <c r="N1226"/>
    </row>
    <row r="1227" spans="7:14" ht="12.75">
      <c r="G1227"/>
      <c r="H1227"/>
      <c r="I1227"/>
      <c r="J1227"/>
      <c r="K1227"/>
      <c r="L1227"/>
      <c r="M1227"/>
      <c r="N1227"/>
    </row>
    <row r="1228" spans="7:14" ht="12.75">
      <c r="G1228"/>
      <c r="H1228"/>
      <c r="I1228"/>
      <c r="J1228"/>
      <c r="K1228"/>
      <c r="L1228"/>
      <c r="M1228"/>
      <c r="N1228"/>
    </row>
    <row r="1229" spans="7:14" ht="12.75">
      <c r="G1229"/>
      <c r="H1229"/>
      <c r="I1229"/>
      <c r="J1229"/>
      <c r="K1229"/>
      <c r="L1229"/>
      <c r="M1229"/>
      <c r="N1229"/>
    </row>
    <row r="1230" spans="7:14" ht="12.75">
      <c r="G1230"/>
      <c r="H1230"/>
      <c r="I1230"/>
      <c r="J1230"/>
      <c r="K1230"/>
      <c r="L1230"/>
      <c r="M1230"/>
      <c r="N1230"/>
    </row>
    <row r="1231" spans="7:14" ht="12.75">
      <c r="G1231"/>
      <c r="H1231"/>
      <c r="I1231"/>
      <c r="J1231"/>
      <c r="K1231"/>
      <c r="L1231"/>
      <c r="M1231"/>
      <c r="N1231"/>
    </row>
    <row r="1232" spans="7:14" ht="12.75">
      <c r="G1232"/>
      <c r="H1232"/>
      <c r="I1232"/>
      <c r="J1232"/>
      <c r="K1232"/>
      <c r="L1232"/>
      <c r="M1232"/>
      <c r="N1232"/>
    </row>
    <row r="1233" spans="7:14" ht="12.75">
      <c r="G1233"/>
      <c r="H1233"/>
      <c r="I1233"/>
      <c r="J1233"/>
      <c r="K1233"/>
      <c r="L1233"/>
      <c r="M1233"/>
      <c r="N1233"/>
    </row>
    <row r="1234" spans="7:14" ht="12.75">
      <c r="G1234"/>
      <c r="H1234"/>
      <c r="I1234"/>
      <c r="J1234"/>
      <c r="K1234"/>
      <c r="L1234"/>
      <c r="M1234"/>
      <c r="N1234"/>
    </row>
    <row r="1235" spans="7:14" ht="12.75">
      <c r="G1235"/>
      <c r="H1235"/>
      <c r="I1235"/>
      <c r="J1235"/>
      <c r="K1235"/>
      <c r="L1235"/>
      <c r="M1235"/>
      <c r="N1235"/>
    </row>
    <row r="1236" spans="7:14" ht="12.75">
      <c r="G1236"/>
      <c r="H1236"/>
      <c r="I1236"/>
      <c r="J1236"/>
      <c r="K1236"/>
      <c r="L1236"/>
      <c r="M1236"/>
      <c r="N1236"/>
    </row>
    <row r="1237" spans="7:14" ht="12.75">
      <c r="G1237"/>
      <c r="H1237"/>
      <c r="I1237"/>
      <c r="J1237"/>
      <c r="K1237"/>
      <c r="L1237"/>
      <c r="M1237"/>
      <c r="N1237"/>
    </row>
    <row r="1238" spans="7:14" ht="12.75">
      <c r="G1238"/>
      <c r="H1238"/>
      <c r="I1238"/>
      <c r="J1238"/>
      <c r="K1238"/>
      <c r="L1238"/>
      <c r="M1238"/>
      <c r="N1238"/>
    </row>
    <row r="1239" spans="7:14" ht="12.75">
      <c r="G1239"/>
      <c r="H1239"/>
      <c r="I1239"/>
      <c r="J1239"/>
      <c r="K1239"/>
      <c r="L1239"/>
      <c r="M1239"/>
      <c r="N1239"/>
    </row>
    <row r="1240" spans="7:14" ht="12.75">
      <c r="G1240"/>
      <c r="H1240"/>
      <c r="I1240"/>
      <c r="J1240"/>
      <c r="K1240"/>
      <c r="L1240"/>
      <c r="M1240"/>
      <c r="N1240"/>
    </row>
    <row r="1241" spans="7:14" ht="12.75">
      <c r="G1241"/>
      <c r="H1241"/>
      <c r="I1241"/>
      <c r="J1241"/>
      <c r="K1241"/>
      <c r="L1241"/>
      <c r="M1241"/>
      <c r="N1241"/>
    </row>
    <row r="1242" spans="7:14" ht="12.75">
      <c r="G1242"/>
      <c r="H1242"/>
      <c r="I1242"/>
      <c r="J1242"/>
      <c r="K1242"/>
      <c r="L1242"/>
      <c r="M1242"/>
      <c r="N1242"/>
    </row>
    <row r="1243" spans="7:14" ht="12.75">
      <c r="G1243"/>
      <c r="H1243"/>
      <c r="I1243"/>
      <c r="J1243"/>
      <c r="K1243"/>
      <c r="L1243"/>
      <c r="M1243"/>
      <c r="N1243"/>
    </row>
    <row r="1244" spans="7:14" ht="12.75">
      <c r="G1244"/>
      <c r="H1244"/>
      <c r="I1244"/>
      <c r="J1244"/>
      <c r="K1244"/>
      <c r="L1244"/>
      <c r="M1244"/>
      <c r="N1244"/>
    </row>
    <row r="1245" spans="7:14" ht="12.75">
      <c r="G1245"/>
      <c r="H1245"/>
      <c r="I1245"/>
      <c r="J1245"/>
      <c r="K1245"/>
      <c r="L1245"/>
      <c r="M1245"/>
      <c r="N1245"/>
    </row>
    <row r="1246" spans="7:14" ht="12.75">
      <c r="G1246"/>
      <c r="H1246"/>
      <c r="I1246"/>
      <c r="J1246"/>
      <c r="K1246"/>
      <c r="L1246"/>
      <c r="M1246"/>
      <c r="N1246"/>
    </row>
    <row r="1247" spans="7:14" ht="12.75">
      <c r="G1247"/>
      <c r="H1247"/>
      <c r="I1247"/>
      <c r="J1247"/>
      <c r="K1247"/>
      <c r="L1247"/>
      <c r="M1247"/>
      <c r="N1247"/>
    </row>
    <row r="1248" spans="7:14" ht="12.75">
      <c r="G1248"/>
      <c r="H1248"/>
      <c r="I1248"/>
      <c r="J1248"/>
      <c r="K1248"/>
      <c r="L1248"/>
      <c r="M1248"/>
      <c r="N1248"/>
    </row>
    <row r="1249" spans="7:14" ht="12.75">
      <c r="G1249"/>
      <c r="H1249"/>
      <c r="I1249"/>
      <c r="J1249"/>
      <c r="K1249"/>
      <c r="L1249"/>
      <c r="M1249"/>
      <c r="N1249"/>
    </row>
    <row r="1250" spans="7:14" ht="12.75">
      <c r="G1250"/>
      <c r="H1250"/>
      <c r="I1250"/>
      <c r="J1250"/>
      <c r="K1250"/>
      <c r="L1250"/>
      <c r="M1250"/>
      <c r="N1250"/>
    </row>
    <row r="1251" spans="7:14" ht="12.75">
      <c r="G1251"/>
      <c r="H1251"/>
      <c r="I1251"/>
      <c r="J1251"/>
      <c r="K1251"/>
      <c r="L1251"/>
      <c r="M1251"/>
      <c r="N1251"/>
    </row>
    <row r="1252" spans="7:14" ht="12.75">
      <c r="G1252"/>
      <c r="H1252"/>
      <c r="I1252"/>
      <c r="J1252"/>
      <c r="K1252"/>
      <c r="L1252"/>
      <c r="M1252"/>
      <c r="N1252"/>
    </row>
    <row r="1253" spans="7:14" ht="12.75">
      <c r="G1253"/>
      <c r="H1253"/>
      <c r="I1253"/>
      <c r="J1253"/>
      <c r="K1253"/>
      <c r="L1253"/>
      <c r="M1253"/>
      <c r="N1253"/>
    </row>
    <row r="1254" spans="7:14" ht="12.75">
      <c r="G1254"/>
      <c r="H1254"/>
      <c r="I1254"/>
      <c r="J1254"/>
      <c r="K1254"/>
      <c r="L1254"/>
      <c r="M1254"/>
      <c r="N1254"/>
    </row>
    <row r="1255" spans="7:14" ht="12.75">
      <c r="G1255"/>
      <c r="H1255"/>
      <c r="I1255"/>
      <c r="J1255"/>
      <c r="K1255"/>
      <c r="L1255"/>
      <c r="M1255"/>
      <c r="N1255"/>
    </row>
    <row r="1256" spans="7:14" ht="12.75">
      <c r="G1256"/>
      <c r="H1256"/>
      <c r="I1256"/>
      <c r="J1256"/>
      <c r="K1256"/>
      <c r="L1256"/>
      <c r="M1256"/>
      <c r="N1256"/>
    </row>
    <row r="1257" spans="7:14" ht="12.75">
      <c r="G1257"/>
      <c r="H1257"/>
      <c r="I1257"/>
      <c r="J1257"/>
      <c r="K1257"/>
      <c r="L1257"/>
      <c r="M1257"/>
      <c r="N1257"/>
    </row>
    <row r="1258" spans="7:14" ht="12.75">
      <c r="G1258"/>
      <c r="H1258"/>
      <c r="I1258"/>
      <c r="J1258"/>
      <c r="K1258"/>
      <c r="L1258"/>
      <c r="M1258"/>
      <c r="N1258"/>
    </row>
    <row r="1259" spans="7:14" ht="12.75">
      <c r="G1259"/>
      <c r="H1259"/>
      <c r="I1259"/>
      <c r="J1259"/>
      <c r="K1259"/>
      <c r="L1259"/>
      <c r="M1259"/>
      <c r="N1259"/>
    </row>
    <row r="1260" spans="7:14" ht="12.75">
      <c r="G1260"/>
      <c r="H1260"/>
      <c r="I1260"/>
      <c r="J1260"/>
      <c r="K1260"/>
      <c r="L1260"/>
      <c r="M1260"/>
      <c r="N1260"/>
    </row>
    <row r="1261" spans="7:14" ht="12.75">
      <c r="G1261"/>
      <c r="H1261"/>
      <c r="I1261"/>
      <c r="J1261"/>
      <c r="K1261"/>
      <c r="L1261"/>
      <c r="M1261"/>
      <c r="N1261"/>
    </row>
    <row r="1262" spans="7:14" ht="12.75">
      <c r="G1262"/>
      <c r="H1262"/>
      <c r="I1262"/>
      <c r="J1262"/>
      <c r="K1262"/>
      <c r="L1262"/>
      <c r="M1262"/>
      <c r="N1262"/>
    </row>
    <row r="1263" spans="7:14" ht="12.75">
      <c r="G1263"/>
      <c r="H1263"/>
      <c r="I1263"/>
      <c r="J1263"/>
      <c r="K1263"/>
      <c r="L1263"/>
      <c r="M1263"/>
      <c r="N1263"/>
    </row>
    <row r="1264" spans="7:14" ht="12.75">
      <c r="G1264"/>
      <c r="H1264"/>
      <c r="I1264"/>
      <c r="J1264"/>
      <c r="K1264"/>
      <c r="L1264"/>
      <c r="M1264"/>
      <c r="N1264"/>
    </row>
    <row r="1265" spans="7:14" ht="12.75">
      <c r="G1265"/>
      <c r="H1265"/>
      <c r="I1265"/>
      <c r="J1265"/>
      <c r="K1265"/>
      <c r="L1265"/>
      <c r="M1265"/>
      <c r="N1265"/>
    </row>
    <row r="1266" spans="7:14" ht="12.75">
      <c r="G1266"/>
      <c r="H1266"/>
      <c r="I1266"/>
      <c r="J1266"/>
      <c r="K1266"/>
      <c r="L1266"/>
      <c r="M1266"/>
      <c r="N1266"/>
    </row>
    <row r="1267" spans="7:14" ht="12.75">
      <c r="G1267"/>
      <c r="H1267"/>
      <c r="I1267"/>
      <c r="J1267"/>
      <c r="K1267"/>
      <c r="L1267"/>
      <c r="M1267"/>
      <c r="N1267"/>
    </row>
    <row r="1268" spans="7:14" ht="12.75">
      <c r="G1268"/>
      <c r="H1268"/>
      <c r="I1268"/>
      <c r="J1268"/>
      <c r="K1268"/>
      <c r="L1268"/>
      <c r="M1268"/>
      <c r="N1268"/>
    </row>
    <row r="1269" spans="7:14" ht="12.75">
      <c r="G1269"/>
      <c r="H1269"/>
      <c r="I1269"/>
      <c r="J1269"/>
      <c r="K1269"/>
      <c r="L1269"/>
      <c r="M1269"/>
      <c r="N1269"/>
    </row>
    <row r="1270" spans="7:14" ht="12.75">
      <c r="G1270"/>
      <c r="H1270"/>
      <c r="I1270"/>
      <c r="J1270"/>
      <c r="K1270"/>
      <c r="L1270"/>
      <c r="M1270"/>
      <c r="N1270"/>
    </row>
    <row r="1271" spans="7:14" ht="12.75">
      <c r="G1271"/>
      <c r="H1271"/>
      <c r="I1271"/>
      <c r="J1271"/>
      <c r="K1271"/>
      <c r="L1271"/>
      <c r="M1271"/>
      <c r="N1271"/>
    </row>
    <row r="1272" spans="7:14" ht="12.75">
      <c r="G1272"/>
      <c r="H1272"/>
      <c r="I1272"/>
      <c r="J1272"/>
      <c r="K1272"/>
      <c r="L1272"/>
      <c r="M1272"/>
      <c r="N1272"/>
    </row>
    <row r="1273" spans="7:14" ht="12.75">
      <c r="G1273"/>
      <c r="H1273"/>
      <c r="I1273"/>
      <c r="J1273"/>
      <c r="K1273"/>
      <c r="L1273"/>
      <c r="M1273"/>
      <c r="N1273"/>
    </row>
    <row r="1274" spans="7:14" ht="12.75">
      <c r="G1274"/>
      <c r="H1274"/>
      <c r="I1274"/>
      <c r="J1274"/>
      <c r="K1274"/>
      <c r="L1274"/>
      <c r="M1274"/>
      <c r="N1274"/>
    </row>
    <row r="1275" spans="7:14" ht="12.75">
      <c r="G1275"/>
      <c r="H1275"/>
      <c r="I1275"/>
      <c r="J1275"/>
      <c r="K1275"/>
      <c r="L1275"/>
      <c r="M1275"/>
      <c r="N1275"/>
    </row>
    <row r="1276" spans="7:14" ht="12.75">
      <c r="G1276"/>
      <c r="H1276"/>
      <c r="I1276"/>
      <c r="J1276"/>
      <c r="K1276"/>
      <c r="L1276"/>
      <c r="M1276"/>
      <c r="N1276"/>
    </row>
    <row r="1277" spans="7:14" ht="12.75">
      <c r="G1277"/>
      <c r="H1277"/>
      <c r="I1277"/>
      <c r="J1277"/>
      <c r="K1277"/>
      <c r="L1277"/>
      <c r="M1277"/>
      <c r="N1277"/>
    </row>
    <row r="1278" spans="7:14" ht="12.75">
      <c r="G1278"/>
      <c r="H1278"/>
      <c r="I1278"/>
      <c r="J1278"/>
      <c r="K1278"/>
      <c r="L1278"/>
      <c r="M1278"/>
      <c r="N1278"/>
    </row>
    <row r="1279" spans="7:14" ht="12.75">
      <c r="G1279"/>
      <c r="H1279"/>
      <c r="I1279"/>
      <c r="J1279"/>
      <c r="K1279"/>
      <c r="L1279"/>
      <c r="M1279"/>
      <c r="N1279"/>
    </row>
    <row r="1280" spans="7:14" ht="12.75">
      <c r="G1280"/>
      <c r="H1280"/>
      <c r="I1280"/>
      <c r="J1280"/>
      <c r="K1280"/>
      <c r="L1280"/>
      <c r="M1280"/>
      <c r="N1280"/>
    </row>
    <row r="1281" spans="7:14" ht="12.75">
      <c r="G1281"/>
      <c r="H1281"/>
      <c r="I1281"/>
      <c r="J1281"/>
      <c r="K1281"/>
      <c r="L1281"/>
      <c r="M1281"/>
      <c r="N1281"/>
    </row>
    <row r="1282" spans="7:14" ht="12.75">
      <c r="G1282"/>
      <c r="H1282"/>
      <c r="I1282"/>
      <c r="J1282"/>
      <c r="K1282"/>
      <c r="L1282"/>
      <c r="M1282"/>
      <c r="N1282"/>
    </row>
    <row r="1283" spans="7:14" ht="12.75">
      <c r="G1283"/>
      <c r="H1283"/>
      <c r="I1283"/>
      <c r="J1283"/>
      <c r="K1283"/>
      <c r="L1283"/>
      <c r="M1283"/>
      <c r="N1283"/>
    </row>
    <row r="1284" spans="7:14" ht="12.75">
      <c r="G1284"/>
      <c r="H1284"/>
      <c r="I1284"/>
      <c r="J1284"/>
      <c r="K1284"/>
      <c r="L1284"/>
      <c r="M1284"/>
      <c r="N1284"/>
    </row>
    <row r="1285" spans="7:14" ht="12.75">
      <c r="G1285"/>
      <c r="H1285"/>
      <c r="I1285"/>
      <c r="J1285"/>
      <c r="K1285"/>
      <c r="L1285"/>
      <c r="M1285"/>
      <c r="N1285"/>
    </row>
    <row r="1286" spans="7:14" ht="12.75">
      <c r="G1286"/>
      <c r="H1286"/>
      <c r="I1286"/>
      <c r="J1286"/>
      <c r="K1286"/>
      <c r="L1286"/>
      <c r="M1286"/>
      <c r="N1286"/>
    </row>
    <row r="1287" spans="7:14" ht="12.75">
      <c r="G1287"/>
      <c r="H1287"/>
      <c r="I1287"/>
      <c r="J1287"/>
      <c r="K1287"/>
      <c r="L1287"/>
      <c r="M1287"/>
      <c r="N1287"/>
    </row>
    <row r="1288" spans="7:14" ht="12.75">
      <c r="G1288"/>
      <c r="H1288"/>
      <c r="I1288"/>
      <c r="J1288"/>
      <c r="K1288"/>
      <c r="L1288"/>
      <c r="M1288"/>
      <c r="N1288"/>
    </row>
    <row r="1289" spans="7:14" ht="12.75">
      <c r="G1289"/>
      <c r="H1289"/>
      <c r="I1289"/>
      <c r="J1289"/>
      <c r="K1289"/>
      <c r="L1289"/>
      <c r="M1289"/>
      <c r="N1289"/>
    </row>
    <row r="1290" spans="7:14" ht="12.75">
      <c r="G1290"/>
      <c r="H1290"/>
      <c r="I1290"/>
      <c r="J1290"/>
      <c r="K1290"/>
      <c r="L1290"/>
      <c r="M1290"/>
      <c r="N1290"/>
    </row>
    <row r="1291" spans="7:14" ht="12.75">
      <c r="G1291"/>
      <c r="H1291"/>
      <c r="I1291"/>
      <c r="J1291"/>
      <c r="K1291"/>
      <c r="L1291"/>
      <c r="M1291"/>
      <c r="N1291"/>
    </row>
    <row r="1292" spans="7:14" ht="12.75">
      <c r="G1292"/>
      <c r="H1292"/>
      <c r="I1292"/>
      <c r="J1292"/>
      <c r="K1292"/>
      <c r="L1292"/>
      <c r="M1292"/>
      <c r="N1292"/>
    </row>
    <row r="1293" spans="7:14" ht="12.75">
      <c r="G1293"/>
      <c r="H1293"/>
      <c r="I1293"/>
      <c r="J1293"/>
      <c r="K1293"/>
      <c r="L1293"/>
      <c r="M1293"/>
      <c r="N1293"/>
    </row>
    <row r="1294" spans="7:14" ht="12.75">
      <c r="G1294"/>
      <c r="H1294"/>
      <c r="I1294"/>
      <c r="J1294"/>
      <c r="K1294"/>
      <c r="L1294"/>
      <c r="M1294"/>
      <c r="N1294"/>
    </row>
    <row r="1295" spans="7:14" ht="12.75">
      <c r="G1295"/>
      <c r="H1295"/>
      <c r="I1295"/>
      <c r="J1295"/>
      <c r="K1295"/>
      <c r="L1295"/>
      <c r="M1295"/>
      <c r="N1295"/>
    </row>
    <row r="1296" spans="7:14" ht="12.75">
      <c r="G1296"/>
      <c r="H1296"/>
      <c r="I1296"/>
      <c r="J1296"/>
      <c r="K1296"/>
      <c r="L1296"/>
      <c r="M1296"/>
      <c r="N1296"/>
    </row>
    <row r="1297" spans="7:14" ht="12.75">
      <c r="G1297"/>
      <c r="H1297"/>
      <c r="I1297"/>
      <c r="J1297"/>
      <c r="K1297"/>
      <c r="L1297"/>
      <c r="M1297"/>
      <c r="N1297"/>
    </row>
    <row r="1298" spans="7:14" ht="12.75">
      <c r="G1298"/>
      <c r="H1298"/>
      <c r="I1298"/>
      <c r="J1298"/>
      <c r="K1298"/>
      <c r="L1298"/>
      <c r="M1298"/>
      <c r="N1298"/>
    </row>
    <row r="1299" spans="7:14" ht="12.75">
      <c r="G1299"/>
      <c r="H1299"/>
      <c r="I1299"/>
      <c r="J1299"/>
      <c r="K1299"/>
      <c r="L1299"/>
      <c r="M1299"/>
      <c r="N1299"/>
    </row>
    <row r="1300" spans="7:14" ht="12.75">
      <c r="G1300"/>
      <c r="H1300"/>
      <c r="I1300"/>
      <c r="J1300"/>
      <c r="K1300"/>
      <c r="L1300"/>
      <c r="M1300"/>
      <c r="N1300"/>
    </row>
    <row r="1301" spans="7:14" ht="12.75">
      <c r="G1301"/>
      <c r="H1301"/>
      <c r="I1301"/>
      <c r="J1301"/>
      <c r="K1301"/>
      <c r="L1301"/>
      <c r="M1301"/>
      <c r="N1301"/>
    </row>
    <row r="1302" spans="7:14" ht="12.75">
      <c r="G1302"/>
      <c r="H1302"/>
      <c r="I1302"/>
      <c r="J1302"/>
      <c r="K1302"/>
      <c r="L1302"/>
      <c r="M1302"/>
      <c r="N1302"/>
    </row>
    <row r="1303" spans="7:14" ht="12.75">
      <c r="G1303"/>
      <c r="H1303"/>
      <c r="I1303"/>
      <c r="J1303"/>
      <c r="K1303"/>
      <c r="L1303"/>
      <c r="M1303"/>
      <c r="N1303"/>
    </row>
    <row r="1304" spans="7:14" ht="12.75">
      <c r="G1304"/>
      <c r="H1304"/>
      <c r="I1304"/>
      <c r="J1304"/>
      <c r="K1304"/>
      <c r="L1304"/>
      <c r="M1304"/>
      <c r="N1304"/>
    </row>
    <row r="1305" spans="7:14" ht="12.75">
      <c r="G1305"/>
      <c r="H1305"/>
      <c r="I1305"/>
      <c r="J1305"/>
      <c r="K1305"/>
      <c r="L1305"/>
      <c r="M1305"/>
      <c r="N1305"/>
    </row>
    <row r="1306" spans="7:14" ht="12.75">
      <c r="G1306"/>
      <c r="H1306"/>
      <c r="I1306"/>
      <c r="J1306"/>
      <c r="K1306"/>
      <c r="L1306"/>
      <c r="M1306"/>
      <c r="N1306"/>
    </row>
    <row r="1307" spans="7:14" ht="12.75">
      <c r="G1307"/>
      <c r="H1307"/>
      <c r="I1307"/>
      <c r="J1307"/>
      <c r="K1307"/>
      <c r="L1307"/>
      <c r="M1307"/>
      <c r="N1307"/>
    </row>
    <row r="1308" spans="7:14" ht="12.75">
      <c r="G1308"/>
      <c r="H1308"/>
      <c r="I1308"/>
      <c r="J1308"/>
      <c r="K1308"/>
      <c r="L1308"/>
      <c r="M1308"/>
      <c r="N1308"/>
    </row>
    <row r="1309" spans="7:14" ht="12.75">
      <c r="G1309"/>
      <c r="H1309"/>
      <c r="I1309"/>
      <c r="J1309"/>
      <c r="K1309"/>
      <c r="L1309"/>
      <c r="M1309"/>
      <c r="N1309"/>
    </row>
    <row r="1310" spans="7:14" ht="12.75">
      <c r="G1310"/>
      <c r="H1310"/>
      <c r="I1310"/>
      <c r="J1310"/>
      <c r="K1310"/>
      <c r="L1310"/>
      <c r="M1310"/>
      <c r="N1310"/>
    </row>
    <row r="1311" spans="7:14" ht="12.75">
      <c r="G1311"/>
      <c r="H1311"/>
      <c r="I1311"/>
      <c r="J1311"/>
      <c r="K1311"/>
      <c r="L1311"/>
      <c r="M1311"/>
      <c r="N1311"/>
    </row>
    <row r="1312" spans="7:14" ht="12.75">
      <c r="G1312"/>
      <c r="H1312"/>
      <c r="I1312"/>
      <c r="J1312"/>
      <c r="K1312"/>
      <c r="L1312"/>
      <c r="M1312"/>
      <c r="N1312"/>
    </row>
    <row r="1313" spans="7:14" ht="12.75">
      <c r="G1313"/>
      <c r="H1313"/>
      <c r="I1313"/>
      <c r="J1313"/>
      <c r="K1313"/>
      <c r="L1313"/>
      <c r="M1313"/>
      <c r="N1313"/>
    </row>
    <row r="1314" spans="7:14" ht="12.75">
      <c r="G1314"/>
      <c r="H1314"/>
      <c r="I1314"/>
      <c r="J1314"/>
      <c r="K1314"/>
      <c r="L1314"/>
      <c r="M1314"/>
      <c r="N1314"/>
    </row>
    <row r="1315" spans="7:14" ht="12.75">
      <c r="G1315"/>
      <c r="H1315"/>
      <c r="I1315"/>
      <c r="J1315"/>
      <c r="K1315"/>
      <c r="L1315"/>
      <c r="M1315"/>
      <c r="N1315"/>
    </row>
    <row r="1316" spans="7:14" ht="12.75">
      <c r="G1316"/>
      <c r="H1316"/>
      <c r="I1316"/>
      <c r="J1316"/>
      <c r="K1316"/>
      <c r="L1316"/>
      <c r="M1316"/>
      <c r="N1316"/>
    </row>
    <row r="1317" spans="7:14" ht="12.75">
      <c r="G1317"/>
      <c r="H1317"/>
      <c r="I1317"/>
      <c r="J1317"/>
      <c r="K1317"/>
      <c r="L1317"/>
      <c r="M1317"/>
      <c r="N1317"/>
    </row>
    <row r="1318" spans="7:14" ht="12.75">
      <c r="G1318"/>
      <c r="H1318"/>
      <c r="I1318"/>
      <c r="J1318"/>
      <c r="K1318"/>
      <c r="L1318"/>
      <c r="M1318"/>
      <c r="N1318"/>
    </row>
    <row r="1319" spans="7:14" ht="12.75">
      <c r="G1319"/>
      <c r="H1319"/>
      <c r="I1319"/>
      <c r="J1319"/>
      <c r="K1319"/>
      <c r="L1319"/>
      <c r="M1319"/>
      <c r="N1319"/>
    </row>
    <row r="1320" spans="7:14" ht="12.75">
      <c r="G1320"/>
      <c r="H1320"/>
      <c r="I1320"/>
      <c r="J1320"/>
      <c r="K1320"/>
      <c r="L1320"/>
      <c r="M1320"/>
      <c r="N1320"/>
    </row>
    <row r="1321" spans="7:14" ht="12.75">
      <c r="G1321"/>
      <c r="H1321"/>
      <c r="I1321"/>
      <c r="J1321"/>
      <c r="K1321"/>
      <c r="L1321"/>
      <c r="M1321"/>
      <c r="N1321"/>
    </row>
    <row r="1322" spans="7:14" ht="12.75">
      <c r="G1322"/>
      <c r="H1322"/>
      <c r="I1322"/>
      <c r="J1322"/>
      <c r="K1322"/>
      <c r="L1322"/>
      <c r="M1322"/>
      <c r="N1322"/>
    </row>
    <row r="1323" spans="7:14" ht="12.75">
      <c r="G1323"/>
      <c r="H1323"/>
      <c r="I1323"/>
      <c r="J1323"/>
      <c r="K1323"/>
      <c r="L1323"/>
      <c r="M1323"/>
      <c r="N1323"/>
    </row>
    <row r="1324" spans="7:14" ht="12.75">
      <c r="G1324"/>
      <c r="H1324"/>
      <c r="I1324"/>
      <c r="J1324"/>
      <c r="K1324"/>
      <c r="L1324"/>
      <c r="M1324"/>
      <c r="N1324"/>
    </row>
    <row r="1325" spans="7:14" ht="12.75">
      <c r="G1325"/>
      <c r="H1325"/>
      <c r="I1325"/>
      <c r="J1325"/>
      <c r="K1325"/>
      <c r="L1325"/>
      <c r="M1325"/>
      <c r="N1325"/>
    </row>
    <row r="1326" spans="7:14" ht="12.75">
      <c r="G1326"/>
      <c r="H1326"/>
      <c r="I1326"/>
      <c r="J1326"/>
      <c r="K1326"/>
      <c r="L1326"/>
      <c r="M1326"/>
      <c r="N1326"/>
    </row>
    <row r="1327" spans="7:14" ht="12.75">
      <c r="G1327"/>
      <c r="H1327"/>
      <c r="I1327"/>
      <c r="J1327"/>
      <c r="K1327"/>
      <c r="L1327"/>
      <c r="M1327"/>
      <c r="N1327"/>
    </row>
    <row r="1328" spans="7:14" ht="12.75">
      <c r="G1328"/>
      <c r="H1328"/>
      <c r="I1328"/>
      <c r="J1328"/>
      <c r="K1328"/>
      <c r="L1328"/>
      <c r="M1328"/>
      <c r="N1328"/>
    </row>
    <row r="1329" spans="7:14" ht="12.75">
      <c r="G1329"/>
      <c r="H1329"/>
      <c r="I1329"/>
      <c r="J1329"/>
      <c r="K1329"/>
      <c r="L1329"/>
      <c r="M1329"/>
      <c r="N1329"/>
    </row>
    <row r="1330" spans="7:14" ht="12.75">
      <c r="G1330"/>
      <c r="H1330"/>
      <c r="I1330"/>
      <c r="J1330"/>
      <c r="K1330"/>
      <c r="L1330"/>
      <c r="M1330"/>
      <c r="N1330"/>
    </row>
    <row r="1331" spans="7:14" ht="12.75">
      <c r="G1331"/>
      <c r="H1331"/>
      <c r="I1331"/>
      <c r="J1331"/>
      <c r="K1331"/>
      <c r="L1331"/>
      <c r="M1331"/>
      <c r="N1331"/>
    </row>
    <row r="1332" spans="7:14" ht="12.75">
      <c r="G1332"/>
      <c r="H1332"/>
      <c r="I1332"/>
      <c r="J1332"/>
      <c r="K1332"/>
      <c r="L1332"/>
      <c r="M1332"/>
      <c r="N1332"/>
    </row>
    <row r="1333" spans="7:14" ht="12.75">
      <c r="G1333"/>
      <c r="H1333"/>
      <c r="I1333"/>
      <c r="J1333"/>
      <c r="K1333"/>
      <c r="L1333"/>
      <c r="M1333"/>
      <c r="N1333"/>
    </row>
    <row r="1334" spans="7:14" ht="12.75">
      <c r="G1334"/>
      <c r="H1334"/>
      <c r="I1334"/>
      <c r="J1334"/>
      <c r="K1334"/>
      <c r="L1334"/>
      <c r="M1334"/>
      <c r="N1334"/>
    </row>
    <row r="1335" spans="7:14" ht="12.75">
      <c r="G1335"/>
      <c r="H1335"/>
      <c r="I1335"/>
      <c r="J1335"/>
      <c r="K1335"/>
      <c r="L1335"/>
      <c r="M1335"/>
      <c r="N1335"/>
    </row>
    <row r="1336" spans="7:14" ht="12.75">
      <c r="G1336"/>
      <c r="H1336"/>
      <c r="I1336"/>
      <c r="J1336"/>
      <c r="K1336"/>
      <c r="L1336"/>
      <c r="M1336"/>
      <c r="N1336"/>
    </row>
    <row r="1337" spans="7:14" ht="12.75">
      <c r="G1337"/>
      <c r="H1337"/>
      <c r="I1337"/>
      <c r="J1337"/>
      <c r="K1337"/>
      <c r="L1337"/>
      <c r="M1337"/>
      <c r="N1337"/>
    </row>
    <row r="1338" spans="7:14" ht="12.75">
      <c r="G1338"/>
      <c r="H1338"/>
      <c r="I1338"/>
      <c r="J1338"/>
      <c r="K1338"/>
      <c r="L1338"/>
      <c r="M1338"/>
      <c r="N1338"/>
    </row>
    <row r="1339" spans="7:14" ht="12.75">
      <c r="G1339"/>
      <c r="H1339"/>
      <c r="I1339"/>
      <c r="J1339"/>
      <c r="K1339"/>
      <c r="L1339"/>
      <c r="M1339"/>
      <c r="N1339"/>
    </row>
    <row r="1340" spans="7:14" ht="12.75">
      <c r="G1340"/>
      <c r="H1340"/>
      <c r="I1340"/>
      <c r="J1340"/>
      <c r="K1340"/>
      <c r="L1340"/>
      <c r="M1340"/>
      <c r="N1340"/>
    </row>
    <row r="1341" spans="7:14" ht="12.75">
      <c r="G1341"/>
      <c r="H1341"/>
      <c r="I1341"/>
      <c r="J1341"/>
      <c r="K1341"/>
      <c r="L1341"/>
      <c r="M1341"/>
      <c r="N1341"/>
    </row>
    <row r="1342" spans="7:14" ht="12.75">
      <c r="G1342"/>
      <c r="H1342"/>
      <c r="I1342"/>
      <c r="J1342"/>
      <c r="K1342"/>
      <c r="L1342"/>
      <c r="M1342"/>
      <c r="N1342"/>
    </row>
    <row r="1343" spans="7:14" ht="12.75">
      <c r="G1343"/>
      <c r="H1343"/>
      <c r="I1343"/>
      <c r="J1343"/>
      <c r="K1343"/>
      <c r="L1343"/>
      <c r="M1343"/>
      <c r="N1343"/>
    </row>
    <row r="1344" spans="7:14" ht="12.75">
      <c r="G1344"/>
      <c r="H1344"/>
      <c r="I1344"/>
      <c r="J1344"/>
      <c r="K1344"/>
      <c r="L1344"/>
      <c r="M1344"/>
      <c r="N1344"/>
    </row>
    <row r="1345" spans="7:14" ht="12.75">
      <c r="G1345"/>
      <c r="H1345"/>
      <c r="I1345"/>
      <c r="J1345"/>
      <c r="K1345"/>
      <c r="L1345"/>
      <c r="M1345"/>
      <c r="N1345"/>
    </row>
    <row r="1346" spans="7:14" ht="12.75">
      <c r="G1346"/>
      <c r="H1346"/>
      <c r="I1346"/>
      <c r="J1346"/>
      <c r="K1346"/>
      <c r="L1346"/>
      <c r="M1346"/>
      <c r="N1346"/>
    </row>
    <row r="1347" spans="7:14" ht="12.75">
      <c r="G1347"/>
      <c r="H1347"/>
      <c r="I1347"/>
      <c r="J1347"/>
      <c r="K1347"/>
      <c r="L1347"/>
      <c r="M1347"/>
      <c r="N1347"/>
    </row>
    <row r="1348" spans="7:14" ht="12.75">
      <c r="G1348"/>
      <c r="H1348"/>
      <c r="I1348"/>
      <c r="J1348"/>
      <c r="K1348"/>
      <c r="L1348"/>
      <c r="M1348"/>
      <c r="N1348"/>
    </row>
    <row r="1349" spans="7:14" ht="12.75">
      <c r="G1349"/>
      <c r="H1349"/>
      <c r="I1349"/>
      <c r="J1349"/>
      <c r="K1349"/>
      <c r="L1349"/>
      <c r="M1349"/>
      <c r="N1349"/>
    </row>
    <row r="1350" spans="7:14" ht="12.75">
      <c r="G1350"/>
      <c r="H1350"/>
      <c r="I1350"/>
      <c r="J1350"/>
      <c r="K1350"/>
      <c r="L1350"/>
      <c r="M1350"/>
      <c r="N1350"/>
    </row>
    <row r="1351" spans="7:14" ht="12.75">
      <c r="G1351"/>
      <c r="H1351"/>
      <c r="I1351"/>
      <c r="J1351"/>
      <c r="K1351"/>
      <c r="L1351"/>
      <c r="M1351"/>
      <c r="N1351"/>
    </row>
    <row r="1352" spans="7:14" ht="12.75">
      <c r="G1352"/>
      <c r="H1352"/>
      <c r="I1352"/>
      <c r="J1352"/>
      <c r="K1352"/>
      <c r="L1352"/>
      <c r="M1352"/>
      <c r="N1352"/>
    </row>
    <row r="1353" spans="7:14" ht="12.75">
      <c r="G1353"/>
      <c r="H1353"/>
      <c r="I1353"/>
      <c r="J1353"/>
      <c r="K1353"/>
      <c r="L1353"/>
      <c r="M1353"/>
      <c r="N1353"/>
    </row>
    <row r="1354" spans="7:14" ht="12.75">
      <c r="G1354"/>
      <c r="H1354"/>
      <c r="I1354"/>
      <c r="J1354"/>
      <c r="K1354"/>
      <c r="L1354"/>
      <c r="M1354"/>
      <c r="N1354"/>
    </row>
    <row r="1355" spans="7:14" ht="12.75">
      <c r="G1355"/>
      <c r="H1355"/>
      <c r="I1355"/>
      <c r="J1355"/>
      <c r="K1355"/>
      <c r="L1355"/>
      <c r="M1355"/>
      <c r="N1355"/>
    </row>
    <row r="1356" spans="7:14" ht="12.75">
      <c r="G1356"/>
      <c r="H1356"/>
      <c r="I1356"/>
      <c r="J1356"/>
      <c r="K1356"/>
      <c r="L1356"/>
      <c r="M1356"/>
      <c r="N1356"/>
    </row>
    <row r="1357" spans="7:14" ht="12.75">
      <c r="G1357"/>
      <c r="H1357"/>
      <c r="I1357"/>
      <c r="J1357"/>
      <c r="K1357"/>
      <c r="L1357"/>
      <c r="M1357"/>
      <c r="N1357"/>
    </row>
    <row r="1358" spans="7:14" ht="12.75">
      <c r="G1358"/>
      <c r="H1358"/>
      <c r="I1358"/>
      <c r="J1358"/>
      <c r="K1358"/>
      <c r="L1358"/>
      <c r="M1358"/>
      <c r="N1358"/>
    </row>
    <row r="1359" spans="7:14" ht="12.75">
      <c r="G1359"/>
      <c r="H1359"/>
      <c r="I1359"/>
      <c r="J1359"/>
      <c r="K1359"/>
      <c r="L1359"/>
      <c r="M1359"/>
      <c r="N1359"/>
    </row>
    <row r="1360" spans="7:14" ht="12.75">
      <c r="G1360"/>
      <c r="H1360"/>
      <c r="I1360"/>
      <c r="J1360"/>
      <c r="K1360"/>
      <c r="L1360"/>
      <c r="M1360"/>
      <c r="N1360"/>
    </row>
    <row r="1361" spans="7:14" ht="12.75">
      <c r="G1361"/>
      <c r="H1361"/>
      <c r="I1361"/>
      <c r="J1361"/>
      <c r="K1361"/>
      <c r="L1361"/>
      <c r="M1361"/>
      <c r="N1361"/>
    </row>
    <row r="1362" spans="7:14" ht="12.75">
      <c r="G1362"/>
      <c r="H1362"/>
      <c r="I1362"/>
      <c r="J1362"/>
      <c r="K1362"/>
      <c r="L1362"/>
      <c r="M1362"/>
      <c r="N1362"/>
    </row>
    <row r="1363" spans="7:14" ht="12.75">
      <c r="G1363"/>
      <c r="H1363"/>
      <c r="I1363"/>
      <c r="J1363"/>
      <c r="K1363"/>
      <c r="L1363"/>
      <c r="M1363"/>
      <c r="N1363"/>
    </row>
    <row r="1364" spans="7:14" ht="12.75">
      <c r="G1364"/>
      <c r="H1364"/>
      <c r="I1364"/>
      <c r="J1364"/>
      <c r="K1364"/>
      <c r="L1364"/>
      <c r="M1364"/>
      <c r="N1364"/>
    </row>
    <row r="1365" spans="7:14" ht="12.75">
      <c r="G1365"/>
      <c r="H1365"/>
      <c r="I1365"/>
      <c r="J1365"/>
      <c r="K1365"/>
      <c r="L1365"/>
      <c r="M1365"/>
      <c r="N1365"/>
    </row>
    <row r="1366" spans="7:14" ht="12.75">
      <c r="G1366"/>
      <c r="H1366"/>
      <c r="I1366"/>
      <c r="J1366"/>
      <c r="K1366"/>
      <c r="L1366"/>
      <c r="M1366"/>
      <c r="N1366"/>
    </row>
    <row r="1367" spans="7:14" ht="12.75">
      <c r="G1367"/>
      <c r="H1367"/>
      <c r="I1367"/>
      <c r="J1367"/>
      <c r="K1367"/>
      <c r="L1367"/>
      <c r="M1367"/>
      <c r="N1367"/>
    </row>
    <row r="1368" spans="7:14" ht="12.75">
      <c r="G1368"/>
      <c r="H1368"/>
      <c r="I1368"/>
      <c r="J1368"/>
      <c r="K1368"/>
      <c r="L1368"/>
      <c r="M1368"/>
      <c r="N1368"/>
    </row>
    <row r="1369" spans="7:14" ht="12.75">
      <c r="G1369"/>
      <c r="H1369"/>
      <c r="I1369"/>
      <c r="J1369"/>
      <c r="K1369"/>
      <c r="L1369"/>
      <c r="M1369"/>
      <c r="N1369"/>
    </row>
    <row r="1370" spans="7:14" ht="12.75">
      <c r="G1370"/>
      <c r="H1370"/>
      <c r="I1370"/>
      <c r="J1370"/>
      <c r="K1370"/>
      <c r="L1370"/>
      <c r="M1370"/>
      <c r="N1370"/>
    </row>
    <row r="1371" spans="7:14" ht="12.75">
      <c r="G1371"/>
      <c r="H1371"/>
      <c r="I1371"/>
      <c r="J1371"/>
      <c r="K1371"/>
      <c r="L1371"/>
      <c r="M1371"/>
      <c r="N1371"/>
    </row>
    <row r="1372" spans="7:14" ht="12.75">
      <c r="G1372"/>
      <c r="H1372"/>
      <c r="I1372"/>
      <c r="J1372"/>
      <c r="K1372"/>
      <c r="L1372"/>
      <c r="M1372"/>
      <c r="N1372"/>
    </row>
    <row r="1373" spans="7:14" ht="12.75">
      <c r="G1373"/>
      <c r="H1373"/>
      <c r="I1373"/>
      <c r="J1373"/>
      <c r="K1373"/>
      <c r="L1373"/>
      <c r="M1373"/>
      <c r="N1373"/>
    </row>
    <row r="1374" spans="7:14" ht="12.75">
      <c r="G1374"/>
      <c r="H1374"/>
      <c r="I1374"/>
      <c r="J1374"/>
      <c r="K1374"/>
      <c r="L1374"/>
      <c r="M1374"/>
      <c r="N1374"/>
    </row>
    <row r="1375" spans="7:14" ht="12.75">
      <c r="G1375"/>
      <c r="H1375"/>
      <c r="I1375"/>
      <c r="J1375"/>
      <c r="K1375"/>
      <c r="L1375"/>
      <c r="M1375"/>
      <c r="N1375"/>
    </row>
    <row r="1376" spans="7:14" ht="12.75">
      <c r="G1376"/>
      <c r="H1376"/>
      <c r="I1376"/>
      <c r="J1376"/>
      <c r="K1376"/>
      <c r="L1376"/>
      <c r="M1376"/>
      <c r="N1376"/>
    </row>
    <row r="1377" spans="7:14" ht="12.75">
      <c r="G1377"/>
      <c r="H1377"/>
      <c r="I1377"/>
      <c r="J1377"/>
      <c r="K1377"/>
      <c r="L1377"/>
      <c r="M1377"/>
      <c r="N1377"/>
    </row>
    <row r="1378" spans="7:14" ht="12.75">
      <c r="G1378"/>
      <c r="H1378"/>
      <c r="I1378"/>
      <c r="J1378"/>
      <c r="K1378"/>
      <c r="L1378"/>
      <c r="M1378"/>
      <c r="N1378"/>
    </row>
    <row r="1379" spans="7:14" ht="12.75">
      <c r="G1379"/>
      <c r="H1379"/>
      <c r="I1379"/>
      <c r="J1379"/>
      <c r="K1379"/>
      <c r="L1379"/>
      <c r="M1379"/>
      <c r="N1379"/>
    </row>
    <row r="1380" spans="7:14" ht="12.75">
      <c r="G1380"/>
      <c r="H1380"/>
      <c r="I1380"/>
      <c r="J1380"/>
      <c r="K1380"/>
      <c r="L1380"/>
      <c r="M1380"/>
      <c r="N1380"/>
    </row>
    <row r="1381" spans="7:14" ht="12.75">
      <c r="G1381"/>
      <c r="H1381"/>
      <c r="I1381"/>
      <c r="J1381"/>
      <c r="K1381"/>
      <c r="L1381"/>
      <c r="M1381"/>
      <c r="N1381"/>
    </row>
    <row r="1382" spans="7:14" ht="12.75">
      <c r="G1382"/>
      <c r="H1382"/>
      <c r="I1382"/>
      <c r="J1382"/>
      <c r="K1382"/>
      <c r="L1382"/>
      <c r="M1382"/>
      <c r="N1382"/>
    </row>
    <row r="1383" spans="7:14" ht="12.75">
      <c r="G1383"/>
      <c r="H1383"/>
      <c r="I1383"/>
      <c r="J1383"/>
      <c r="K1383"/>
      <c r="L1383"/>
      <c r="M1383"/>
      <c r="N1383"/>
    </row>
    <row r="1384" spans="7:14" ht="12.75">
      <c r="G1384"/>
      <c r="H1384"/>
      <c r="I1384"/>
      <c r="J1384"/>
      <c r="K1384"/>
      <c r="L1384"/>
      <c r="M1384"/>
      <c r="N1384"/>
    </row>
    <row r="1385" spans="7:14" ht="12.75">
      <c r="G1385"/>
      <c r="H1385"/>
      <c r="I1385"/>
      <c r="J1385"/>
      <c r="K1385"/>
      <c r="L1385"/>
      <c r="M1385"/>
      <c r="N1385"/>
    </row>
    <row r="1386" spans="7:14" ht="12.75">
      <c r="G1386"/>
      <c r="H1386"/>
      <c r="I1386"/>
      <c r="J1386"/>
      <c r="K1386"/>
      <c r="L1386"/>
      <c r="M1386"/>
      <c r="N1386"/>
    </row>
    <row r="1387" spans="7:14" ht="12.75">
      <c r="G1387"/>
      <c r="H1387"/>
      <c r="I1387"/>
      <c r="J1387"/>
      <c r="K1387"/>
      <c r="L1387"/>
      <c r="M1387"/>
      <c r="N1387"/>
    </row>
    <row r="1388" spans="7:14" ht="12.75">
      <c r="G1388"/>
      <c r="H1388"/>
      <c r="I1388"/>
      <c r="J1388"/>
      <c r="K1388"/>
      <c r="L1388"/>
      <c r="M1388"/>
      <c r="N1388"/>
    </row>
    <row r="1389" spans="7:14" ht="12.75">
      <c r="G1389"/>
      <c r="H1389"/>
      <c r="I1389"/>
      <c r="J1389"/>
      <c r="K1389"/>
      <c r="L1389"/>
      <c r="M1389"/>
      <c r="N1389"/>
    </row>
    <row r="1390" spans="7:14" ht="12.75">
      <c r="G1390"/>
      <c r="H1390"/>
      <c r="I1390"/>
      <c r="J1390"/>
      <c r="K1390"/>
      <c r="L1390"/>
      <c r="M1390"/>
      <c r="N1390"/>
    </row>
    <row r="1391" spans="7:14" ht="12.75">
      <c r="G1391"/>
      <c r="H1391"/>
      <c r="I1391"/>
      <c r="J1391"/>
      <c r="K1391"/>
      <c r="L1391"/>
      <c r="M1391"/>
      <c r="N1391"/>
    </row>
    <row r="1392" spans="7:14" ht="12.75">
      <c r="G1392"/>
      <c r="H1392"/>
      <c r="I1392"/>
      <c r="J1392"/>
      <c r="K1392"/>
      <c r="L1392"/>
      <c r="M1392"/>
      <c r="N1392"/>
    </row>
    <row r="1393" spans="7:14" ht="12.75">
      <c r="G1393"/>
      <c r="H1393"/>
      <c r="I1393"/>
      <c r="J1393"/>
      <c r="K1393"/>
      <c r="L1393"/>
      <c r="M1393"/>
      <c r="N1393"/>
    </row>
    <row r="1394" spans="7:14" ht="12.75">
      <c r="G1394"/>
      <c r="H1394"/>
      <c r="I1394"/>
      <c r="J1394"/>
      <c r="K1394"/>
      <c r="L1394"/>
      <c r="M1394"/>
      <c r="N1394"/>
    </row>
    <row r="1395" spans="7:14" ht="12.75">
      <c r="G1395"/>
      <c r="H1395"/>
      <c r="I1395"/>
      <c r="J1395"/>
      <c r="K1395"/>
      <c r="L1395"/>
      <c r="M1395"/>
      <c r="N1395"/>
    </row>
    <row r="1396" spans="7:14" ht="12.75">
      <c r="G1396"/>
      <c r="H1396"/>
      <c r="I1396"/>
      <c r="J1396"/>
      <c r="K1396"/>
      <c r="L1396"/>
      <c r="M1396"/>
      <c r="N1396"/>
    </row>
    <row r="1397" spans="7:14" ht="12.75">
      <c r="G1397"/>
      <c r="H1397"/>
      <c r="I1397"/>
      <c r="J1397"/>
      <c r="K1397"/>
      <c r="L1397"/>
      <c r="M1397"/>
      <c r="N1397"/>
    </row>
    <row r="1398" spans="7:14" ht="12.75">
      <c r="G1398"/>
      <c r="H1398"/>
      <c r="I1398"/>
      <c r="J1398"/>
      <c r="K1398"/>
      <c r="L1398"/>
      <c r="M1398"/>
      <c r="N1398"/>
    </row>
    <row r="1399" spans="7:14" ht="12.75">
      <c r="G1399"/>
      <c r="H1399"/>
      <c r="I1399"/>
      <c r="J1399"/>
      <c r="K1399"/>
      <c r="L1399"/>
      <c r="M1399"/>
      <c r="N1399"/>
    </row>
    <row r="1400" spans="7:14" ht="12.75">
      <c r="G1400"/>
      <c r="H1400"/>
      <c r="I1400"/>
      <c r="J1400"/>
      <c r="K1400"/>
      <c r="L1400"/>
      <c r="M1400"/>
      <c r="N1400"/>
    </row>
    <row r="1401" spans="7:14" ht="12.75">
      <c r="G1401"/>
      <c r="H1401"/>
      <c r="I1401"/>
      <c r="J1401"/>
      <c r="K1401"/>
      <c r="L1401"/>
      <c r="M1401"/>
      <c r="N1401"/>
    </row>
    <row r="1402" spans="7:14" ht="12.75">
      <c r="G1402"/>
      <c r="H1402"/>
      <c r="I1402"/>
      <c r="J1402"/>
      <c r="K1402"/>
      <c r="L1402"/>
      <c r="M1402"/>
      <c r="N1402"/>
    </row>
    <row r="1403" spans="7:14" ht="12.75">
      <c r="G1403"/>
      <c r="H1403"/>
      <c r="I1403"/>
      <c r="J1403"/>
      <c r="K1403"/>
      <c r="L1403"/>
      <c r="M1403"/>
      <c r="N1403"/>
    </row>
    <row r="1404" spans="7:14" ht="12.75">
      <c r="G1404"/>
      <c r="H1404"/>
      <c r="I1404"/>
      <c r="J1404"/>
      <c r="K1404"/>
      <c r="L1404"/>
      <c r="M1404"/>
      <c r="N1404"/>
    </row>
    <row r="1405" spans="7:14" ht="12.75">
      <c r="G1405"/>
      <c r="H1405"/>
      <c r="I1405"/>
      <c r="J1405"/>
      <c r="K1405"/>
      <c r="L1405"/>
      <c r="M1405"/>
      <c r="N1405"/>
    </row>
    <row r="1406" spans="7:14" ht="12.75">
      <c r="G1406"/>
      <c r="H1406"/>
      <c r="I1406"/>
      <c r="J1406"/>
      <c r="K1406"/>
      <c r="L1406"/>
      <c r="M1406"/>
      <c r="N1406"/>
    </row>
    <row r="1407" spans="7:14" ht="12.75">
      <c r="G1407"/>
      <c r="H1407"/>
      <c r="I1407"/>
      <c r="J1407"/>
      <c r="K1407"/>
      <c r="L1407"/>
      <c r="M1407"/>
      <c r="N1407"/>
    </row>
    <row r="1408" spans="7:14" ht="12.75">
      <c r="G1408"/>
      <c r="H1408"/>
      <c r="I1408"/>
      <c r="J1408"/>
      <c r="K1408"/>
      <c r="L1408"/>
      <c r="M1408"/>
      <c r="N1408"/>
    </row>
    <row r="1409" spans="7:14" ht="12.75">
      <c r="G1409"/>
      <c r="H1409"/>
      <c r="I1409"/>
      <c r="J1409"/>
      <c r="K1409"/>
      <c r="L1409"/>
      <c r="M1409"/>
      <c r="N1409"/>
    </row>
    <row r="1410" spans="7:14" ht="12.75">
      <c r="G1410"/>
      <c r="H1410"/>
      <c r="I1410"/>
      <c r="J1410"/>
      <c r="K1410"/>
      <c r="L1410"/>
      <c r="M1410"/>
      <c r="N1410"/>
    </row>
    <row r="1411" spans="7:14" ht="12.75">
      <c r="G1411"/>
      <c r="H1411"/>
      <c r="I1411"/>
      <c r="J1411"/>
      <c r="K1411"/>
      <c r="L1411"/>
      <c r="M1411"/>
      <c r="N1411"/>
    </row>
    <row r="1412" spans="7:14" ht="12.75">
      <c r="G1412"/>
      <c r="H1412"/>
      <c r="I1412"/>
      <c r="J1412"/>
      <c r="K1412"/>
      <c r="L1412"/>
      <c r="M1412"/>
      <c r="N1412"/>
    </row>
    <row r="1413" spans="7:14" ht="12.75">
      <c r="G1413"/>
      <c r="H1413"/>
      <c r="I1413"/>
      <c r="J1413"/>
      <c r="K1413"/>
      <c r="L1413"/>
      <c r="M1413"/>
      <c r="N1413"/>
    </row>
    <row r="1414" spans="7:14" ht="12.75">
      <c r="G1414"/>
      <c r="H1414"/>
      <c r="I1414"/>
      <c r="J1414"/>
      <c r="K1414"/>
      <c r="L1414"/>
      <c r="M1414"/>
      <c r="N1414"/>
    </row>
    <row r="1415" spans="7:14" ht="12.75">
      <c r="G1415"/>
      <c r="H1415"/>
      <c r="I1415"/>
      <c r="J1415"/>
      <c r="K1415"/>
      <c r="L1415"/>
      <c r="M1415"/>
      <c r="N1415"/>
    </row>
    <row r="1416" spans="7:14" ht="12.75">
      <c r="G1416"/>
      <c r="H1416"/>
      <c r="I1416"/>
      <c r="J1416"/>
      <c r="K1416"/>
      <c r="L1416"/>
      <c r="M1416"/>
      <c r="N1416"/>
    </row>
    <row r="1417" spans="7:14" ht="12.75">
      <c r="G1417"/>
      <c r="H1417"/>
      <c r="I1417"/>
      <c r="J1417"/>
      <c r="K1417"/>
      <c r="L1417"/>
      <c r="M1417"/>
      <c r="N1417"/>
    </row>
    <row r="1418" spans="7:14" ht="12.75">
      <c r="G1418"/>
      <c r="H1418"/>
      <c r="I1418"/>
      <c r="J1418"/>
      <c r="K1418"/>
      <c r="L1418"/>
      <c r="M1418"/>
      <c r="N1418"/>
    </row>
    <row r="1419" spans="7:14" ht="12.75">
      <c r="G1419"/>
      <c r="H1419"/>
      <c r="I1419"/>
      <c r="J1419"/>
      <c r="K1419"/>
      <c r="L1419"/>
      <c r="M1419"/>
      <c r="N1419"/>
    </row>
    <row r="1420" spans="7:14" ht="12.75">
      <c r="G1420"/>
      <c r="H1420"/>
      <c r="I1420"/>
      <c r="J1420"/>
      <c r="K1420"/>
      <c r="L1420"/>
      <c r="M1420"/>
      <c r="N1420"/>
    </row>
    <row r="1421" spans="7:14" ht="12.75">
      <c r="G1421"/>
      <c r="H1421"/>
      <c r="I1421"/>
      <c r="J1421"/>
      <c r="K1421"/>
      <c r="L1421"/>
      <c r="M1421"/>
      <c r="N1421"/>
    </row>
    <row r="1422" spans="7:14" ht="12.75">
      <c r="G1422"/>
      <c r="H1422"/>
      <c r="I1422"/>
      <c r="J1422"/>
      <c r="K1422"/>
      <c r="L1422"/>
      <c r="M1422"/>
      <c r="N1422"/>
    </row>
    <row r="1423" spans="7:14" ht="12.75">
      <c r="G1423"/>
      <c r="H1423"/>
      <c r="I1423"/>
      <c r="J1423"/>
      <c r="K1423"/>
      <c r="L1423"/>
      <c r="M1423"/>
      <c r="N1423"/>
    </row>
    <row r="1424" spans="7:14" ht="12.75">
      <c r="G1424"/>
      <c r="H1424"/>
      <c r="I1424"/>
      <c r="J1424"/>
      <c r="K1424"/>
      <c r="L1424"/>
      <c r="M1424"/>
      <c r="N1424"/>
    </row>
    <row r="1425" spans="7:14" ht="12.75">
      <c r="G1425"/>
      <c r="H1425"/>
      <c r="I1425"/>
      <c r="J1425"/>
      <c r="K1425"/>
      <c r="L1425"/>
      <c r="M1425"/>
      <c r="N1425"/>
    </row>
    <row r="1426" spans="7:14" ht="12.75">
      <c r="G1426"/>
      <c r="H1426"/>
      <c r="I1426"/>
      <c r="J1426"/>
      <c r="K1426"/>
      <c r="L1426"/>
      <c r="M1426"/>
      <c r="N1426"/>
    </row>
    <row r="1427" spans="7:14" ht="12.75">
      <c r="G1427"/>
      <c r="H1427"/>
      <c r="I1427"/>
      <c r="J1427"/>
      <c r="K1427"/>
      <c r="L1427"/>
      <c r="M1427"/>
      <c r="N1427"/>
    </row>
    <row r="1428" spans="7:14" ht="12.75">
      <c r="G1428"/>
      <c r="H1428"/>
      <c r="I1428"/>
      <c r="J1428"/>
      <c r="K1428"/>
      <c r="L1428"/>
      <c r="M1428"/>
      <c r="N1428"/>
    </row>
    <row r="1429" spans="7:14" ht="12.75">
      <c r="G1429"/>
      <c r="H1429"/>
      <c r="I1429"/>
      <c r="J1429"/>
      <c r="K1429"/>
      <c r="L1429"/>
      <c r="M1429"/>
      <c r="N1429"/>
    </row>
    <row r="1430" spans="7:14" ht="12.75">
      <c r="G1430"/>
      <c r="H1430"/>
      <c r="I1430"/>
      <c r="J1430"/>
      <c r="K1430"/>
      <c r="L1430"/>
      <c r="M1430"/>
      <c r="N1430"/>
    </row>
    <row r="1431" spans="7:14" ht="12.75">
      <c r="G1431"/>
      <c r="H1431"/>
      <c r="I1431"/>
      <c r="J1431"/>
      <c r="K1431"/>
      <c r="L1431"/>
      <c r="M1431"/>
      <c r="N1431"/>
    </row>
    <row r="1432" spans="7:14" ht="12.75">
      <c r="G1432"/>
      <c r="H1432"/>
      <c r="I1432"/>
      <c r="J1432"/>
      <c r="K1432"/>
      <c r="L1432"/>
      <c r="M1432"/>
      <c r="N1432"/>
    </row>
    <row r="1433" spans="7:14" ht="12.75">
      <c r="G1433"/>
      <c r="H1433"/>
      <c r="I1433"/>
      <c r="J1433"/>
      <c r="K1433"/>
      <c r="L1433"/>
      <c r="M1433"/>
      <c r="N1433"/>
    </row>
    <row r="1434" spans="7:14" ht="12.75">
      <c r="G1434"/>
      <c r="H1434"/>
      <c r="I1434"/>
      <c r="J1434"/>
      <c r="K1434"/>
      <c r="L1434"/>
      <c r="M1434"/>
      <c r="N1434"/>
    </row>
    <row r="1435" spans="7:14" ht="12.75">
      <c r="G1435"/>
      <c r="H1435"/>
      <c r="I1435"/>
      <c r="J1435"/>
      <c r="K1435"/>
      <c r="L1435"/>
      <c r="M1435"/>
      <c r="N1435"/>
    </row>
    <row r="1436" spans="7:14" ht="12.75">
      <c r="G1436"/>
      <c r="H1436"/>
      <c r="I1436"/>
      <c r="J1436"/>
      <c r="K1436"/>
      <c r="L1436"/>
      <c r="M1436"/>
      <c r="N1436"/>
    </row>
    <row r="1437" spans="7:14" ht="12.75">
      <c r="G1437"/>
      <c r="H1437"/>
      <c r="I1437"/>
      <c r="J1437"/>
      <c r="K1437"/>
      <c r="L1437"/>
      <c r="M1437"/>
      <c r="N1437"/>
    </row>
    <row r="1438" spans="7:14" ht="12.75">
      <c r="G1438"/>
      <c r="H1438"/>
      <c r="I1438"/>
      <c r="J1438"/>
      <c r="K1438"/>
      <c r="L1438"/>
      <c r="M1438"/>
      <c r="N1438"/>
    </row>
    <row r="1439" spans="7:14" ht="12.75">
      <c r="G1439"/>
      <c r="H1439"/>
      <c r="I1439"/>
      <c r="J1439"/>
      <c r="K1439"/>
      <c r="L1439"/>
      <c r="M1439"/>
      <c r="N1439"/>
    </row>
    <row r="1440" spans="7:14" ht="12.75">
      <c r="G1440"/>
      <c r="H1440"/>
      <c r="I1440"/>
      <c r="J1440"/>
      <c r="K1440"/>
      <c r="L1440"/>
      <c r="M1440"/>
      <c r="N1440"/>
    </row>
    <row r="1441" spans="7:14" ht="12.75">
      <c r="G1441"/>
      <c r="H1441"/>
      <c r="I1441"/>
      <c r="J1441"/>
      <c r="K1441"/>
      <c r="L1441"/>
      <c r="M1441"/>
      <c r="N1441"/>
    </row>
    <row r="1442" spans="7:14" ht="12.75">
      <c r="G1442"/>
      <c r="H1442"/>
      <c r="I1442"/>
      <c r="J1442"/>
      <c r="K1442"/>
      <c r="L1442"/>
      <c r="M1442"/>
      <c r="N1442"/>
    </row>
    <row r="1443" spans="7:14" ht="12.75">
      <c r="G1443"/>
      <c r="H1443"/>
      <c r="I1443"/>
      <c r="J1443"/>
      <c r="K1443"/>
      <c r="L1443"/>
      <c r="M1443"/>
      <c r="N1443"/>
    </row>
    <row r="1444" spans="7:14" ht="12.75">
      <c r="G1444"/>
      <c r="H1444"/>
      <c r="I1444"/>
      <c r="J1444"/>
      <c r="K1444"/>
      <c r="L1444"/>
      <c r="M1444"/>
      <c r="N1444"/>
    </row>
    <row r="1445" spans="7:14" ht="12.75">
      <c r="G1445"/>
      <c r="H1445"/>
      <c r="I1445"/>
      <c r="J1445"/>
      <c r="K1445"/>
      <c r="L1445"/>
      <c r="M1445"/>
      <c r="N1445"/>
    </row>
    <row r="1446" spans="7:14" ht="12.75">
      <c r="G1446"/>
      <c r="H1446"/>
      <c r="I1446"/>
      <c r="J1446"/>
      <c r="K1446"/>
      <c r="L1446"/>
      <c r="M1446"/>
      <c r="N1446"/>
    </row>
    <row r="1447" spans="7:14" ht="12.75">
      <c r="G1447"/>
      <c r="H1447"/>
      <c r="I1447"/>
      <c r="J1447"/>
      <c r="K1447"/>
      <c r="L1447"/>
      <c r="M1447"/>
      <c r="N1447"/>
    </row>
    <row r="1448" spans="7:14" ht="12.75">
      <c r="G1448"/>
      <c r="H1448"/>
      <c r="I1448"/>
      <c r="J1448"/>
      <c r="K1448"/>
      <c r="L1448"/>
      <c r="M1448"/>
      <c r="N1448"/>
    </row>
    <row r="1449" spans="7:14" ht="12.75">
      <c r="G1449"/>
      <c r="H1449"/>
      <c r="I1449"/>
      <c r="J1449"/>
      <c r="K1449"/>
      <c r="L1449"/>
      <c r="M1449"/>
      <c r="N1449"/>
    </row>
    <row r="1450" spans="7:14" ht="12.75">
      <c r="G1450"/>
      <c r="H1450"/>
      <c r="I1450"/>
      <c r="J1450"/>
      <c r="K1450"/>
      <c r="L1450"/>
      <c r="M1450"/>
      <c r="N1450"/>
    </row>
    <row r="1451" spans="7:14" ht="12.75">
      <c r="G1451"/>
      <c r="H1451"/>
      <c r="I1451"/>
      <c r="J1451"/>
      <c r="K1451"/>
      <c r="L1451"/>
      <c r="M1451"/>
      <c r="N1451"/>
    </row>
    <row r="1452" spans="7:14" ht="12.75">
      <c r="G1452"/>
      <c r="H1452"/>
      <c r="I1452"/>
      <c r="J1452"/>
      <c r="K1452"/>
      <c r="L1452"/>
      <c r="M1452"/>
      <c r="N1452"/>
    </row>
    <row r="1453" spans="7:14" ht="12.75">
      <c r="G1453"/>
      <c r="H1453"/>
      <c r="I1453"/>
      <c r="J1453"/>
      <c r="K1453"/>
      <c r="L1453"/>
      <c r="M1453"/>
      <c r="N1453"/>
    </row>
    <row r="1454" spans="7:14" ht="12.75">
      <c r="G1454"/>
      <c r="H1454"/>
      <c r="I1454"/>
      <c r="J1454"/>
      <c r="K1454"/>
      <c r="L1454"/>
      <c r="M1454"/>
      <c r="N1454"/>
    </row>
    <row r="1455" spans="7:14" ht="12.75">
      <c r="G1455"/>
      <c r="H1455"/>
      <c r="I1455"/>
      <c r="J1455"/>
      <c r="K1455"/>
      <c r="L1455"/>
      <c r="M1455"/>
      <c r="N1455"/>
    </row>
    <row r="1456" spans="7:14" ht="12.75">
      <c r="G1456"/>
      <c r="H1456"/>
      <c r="I1456"/>
      <c r="J1456"/>
      <c r="K1456"/>
      <c r="L1456"/>
      <c r="M1456"/>
      <c r="N1456"/>
    </row>
    <row r="1457" spans="7:14" ht="12.75">
      <c r="G1457"/>
      <c r="H1457"/>
      <c r="I1457"/>
      <c r="J1457"/>
      <c r="K1457"/>
      <c r="L1457"/>
      <c r="M1457"/>
      <c r="N1457"/>
    </row>
    <row r="1458" spans="7:14" ht="12.75">
      <c r="G1458"/>
      <c r="H1458"/>
      <c r="I1458"/>
      <c r="J1458"/>
      <c r="K1458"/>
      <c r="L1458"/>
      <c r="M1458"/>
      <c r="N1458"/>
    </row>
    <row r="1459" spans="7:14" ht="12.75">
      <c r="G1459"/>
      <c r="H1459"/>
      <c r="I1459"/>
      <c r="J1459"/>
      <c r="K1459"/>
      <c r="L1459"/>
      <c r="M1459"/>
      <c r="N1459"/>
    </row>
    <row r="1460" spans="7:14" ht="12.75">
      <c r="G1460"/>
      <c r="H1460"/>
      <c r="I1460"/>
      <c r="J1460"/>
      <c r="K1460"/>
      <c r="L1460"/>
      <c r="M1460"/>
      <c r="N1460"/>
    </row>
    <row r="1461" spans="7:14" ht="12.75">
      <c r="G1461"/>
      <c r="H1461"/>
      <c r="I1461"/>
      <c r="J1461"/>
      <c r="K1461"/>
      <c r="L1461"/>
      <c r="M1461"/>
      <c r="N1461"/>
    </row>
    <row r="1462" spans="7:14" ht="12.75">
      <c r="G1462"/>
      <c r="H1462"/>
      <c r="I1462"/>
      <c r="J1462"/>
      <c r="K1462"/>
      <c r="L1462"/>
      <c r="M1462"/>
      <c r="N1462"/>
    </row>
    <row r="1463" spans="7:14" ht="12.75">
      <c r="G1463"/>
      <c r="H1463"/>
      <c r="I1463"/>
      <c r="J1463"/>
      <c r="K1463"/>
      <c r="L1463"/>
      <c r="M1463"/>
      <c r="N1463"/>
    </row>
    <row r="1464" spans="7:14" ht="12.75">
      <c r="G1464"/>
      <c r="H1464"/>
      <c r="I1464"/>
      <c r="J1464"/>
      <c r="K1464"/>
      <c r="L1464"/>
      <c r="M1464"/>
      <c r="N1464"/>
    </row>
    <row r="1465" spans="7:14" ht="12.75">
      <c r="G1465"/>
      <c r="H1465"/>
      <c r="I1465"/>
      <c r="J1465"/>
      <c r="K1465"/>
      <c r="L1465"/>
      <c r="M1465"/>
      <c r="N1465"/>
    </row>
    <row r="1466" spans="7:14" ht="12.75">
      <c r="G1466"/>
      <c r="H1466"/>
      <c r="I1466"/>
      <c r="J1466"/>
      <c r="K1466"/>
      <c r="L1466"/>
      <c r="M1466"/>
      <c r="N1466"/>
    </row>
    <row r="1467" spans="7:14" ht="12.75">
      <c r="G1467"/>
      <c r="H1467"/>
      <c r="I1467"/>
      <c r="J1467"/>
      <c r="K1467"/>
      <c r="L1467"/>
      <c r="M1467"/>
      <c r="N1467"/>
    </row>
    <row r="1468" spans="7:14" ht="12.75">
      <c r="G1468"/>
      <c r="H1468"/>
      <c r="I1468"/>
      <c r="J1468"/>
      <c r="K1468"/>
      <c r="L1468"/>
      <c r="M1468"/>
      <c r="N1468"/>
    </row>
    <row r="1469" spans="7:14" ht="12.75">
      <c r="G1469"/>
      <c r="H1469"/>
      <c r="I1469"/>
      <c r="J1469"/>
      <c r="K1469"/>
      <c r="L1469"/>
      <c r="M1469"/>
      <c r="N1469"/>
    </row>
    <row r="1470" spans="7:14" ht="12.75">
      <c r="G1470"/>
      <c r="H1470"/>
      <c r="I1470"/>
      <c r="J1470"/>
      <c r="K1470"/>
      <c r="L1470"/>
      <c r="M1470"/>
      <c r="N1470"/>
    </row>
    <row r="1471" spans="7:14" ht="12.75">
      <c r="G1471"/>
      <c r="H1471"/>
      <c r="I1471"/>
      <c r="J1471"/>
      <c r="K1471"/>
      <c r="L1471"/>
      <c r="M1471"/>
      <c r="N1471"/>
    </row>
    <row r="1472" spans="7:14" ht="12.75">
      <c r="G1472"/>
      <c r="H1472"/>
      <c r="I1472"/>
      <c r="J1472"/>
      <c r="K1472"/>
      <c r="L1472"/>
      <c r="M1472"/>
      <c r="N1472"/>
    </row>
    <row r="1473" spans="7:14" ht="12.75">
      <c r="G1473"/>
      <c r="H1473"/>
      <c r="I1473"/>
      <c r="J1473"/>
      <c r="K1473"/>
      <c r="L1473"/>
      <c r="M1473"/>
      <c r="N1473"/>
    </row>
    <row r="1474" spans="7:14" ht="12.75">
      <c r="G1474"/>
      <c r="H1474"/>
      <c r="I1474"/>
      <c r="J1474"/>
      <c r="K1474"/>
      <c r="L1474"/>
      <c r="M1474"/>
      <c r="N1474"/>
    </row>
    <row r="1475" spans="7:14" ht="12.75">
      <c r="G1475"/>
      <c r="H1475"/>
      <c r="I1475"/>
      <c r="J1475"/>
      <c r="K1475"/>
      <c r="L1475"/>
      <c r="M1475"/>
      <c r="N1475"/>
    </row>
    <row r="1476" spans="7:14" ht="12.75">
      <c r="G1476"/>
      <c r="H1476"/>
      <c r="I1476"/>
      <c r="J1476"/>
      <c r="K1476"/>
      <c r="L1476"/>
      <c r="M1476"/>
      <c r="N1476"/>
    </row>
    <row r="1477" spans="7:14" ht="12.75">
      <c r="G1477"/>
      <c r="H1477"/>
      <c r="I1477"/>
      <c r="J1477"/>
      <c r="K1477"/>
      <c r="L1477"/>
      <c r="M1477"/>
      <c r="N1477"/>
    </row>
    <row r="1478" spans="7:14" ht="12.75">
      <c r="G1478"/>
      <c r="H1478"/>
      <c r="I1478"/>
      <c r="J1478"/>
      <c r="K1478"/>
      <c r="L1478"/>
      <c r="M1478"/>
      <c r="N1478"/>
    </row>
    <row r="1479" spans="7:14" ht="12.75">
      <c r="G1479"/>
      <c r="H1479"/>
      <c r="I1479"/>
      <c r="J1479"/>
      <c r="K1479"/>
      <c r="L1479"/>
      <c r="M1479"/>
      <c r="N1479"/>
    </row>
    <row r="1480" spans="7:14" ht="12.75">
      <c r="G1480"/>
      <c r="H1480"/>
      <c r="I1480"/>
      <c r="J1480"/>
      <c r="K1480"/>
      <c r="L1480"/>
      <c r="M1480"/>
      <c r="N1480"/>
    </row>
    <row r="1481" spans="7:14" ht="12.75">
      <c r="G1481"/>
      <c r="H1481"/>
      <c r="I1481"/>
      <c r="J1481"/>
      <c r="K1481"/>
      <c r="L1481"/>
      <c r="M1481"/>
      <c r="N1481"/>
    </row>
    <row r="1482" spans="7:14" ht="12.75">
      <c r="G1482"/>
      <c r="H1482"/>
      <c r="I1482"/>
      <c r="J1482"/>
      <c r="K1482"/>
      <c r="L1482"/>
      <c r="M1482"/>
      <c r="N1482"/>
    </row>
    <row r="1483" spans="7:14" ht="12.75">
      <c r="G1483"/>
      <c r="H1483"/>
      <c r="I1483"/>
      <c r="J1483"/>
      <c r="K1483"/>
      <c r="L1483"/>
      <c r="M1483"/>
      <c r="N1483"/>
    </row>
    <row r="1484" spans="7:14" ht="12.75">
      <c r="G1484"/>
      <c r="H1484"/>
      <c r="I1484"/>
      <c r="J1484"/>
      <c r="K1484"/>
      <c r="L1484"/>
      <c r="M1484"/>
      <c r="N1484"/>
    </row>
    <row r="1485" spans="7:14" ht="12.75">
      <c r="G1485"/>
      <c r="H1485"/>
      <c r="I1485"/>
      <c r="J1485"/>
      <c r="K1485"/>
      <c r="L1485"/>
      <c r="M1485"/>
      <c r="N1485"/>
    </row>
    <row r="1486" spans="7:14" ht="12.75">
      <c r="G1486"/>
      <c r="H1486"/>
      <c r="I1486"/>
      <c r="J1486"/>
      <c r="K1486"/>
      <c r="L1486"/>
      <c r="M1486"/>
      <c r="N1486"/>
    </row>
    <row r="1487" spans="7:14" ht="12.75">
      <c r="G1487"/>
      <c r="H1487"/>
      <c r="I1487"/>
      <c r="J1487"/>
      <c r="K1487"/>
      <c r="L1487"/>
      <c r="M1487"/>
      <c r="N1487"/>
    </row>
    <row r="1488" spans="7:14" ht="12.75">
      <c r="G1488"/>
      <c r="H1488"/>
      <c r="I1488"/>
      <c r="J1488"/>
      <c r="K1488"/>
      <c r="L1488"/>
      <c r="M1488"/>
      <c r="N1488"/>
    </row>
    <row r="1489" spans="7:14" ht="12.75">
      <c r="G1489"/>
      <c r="H1489"/>
      <c r="I1489"/>
      <c r="J1489"/>
      <c r="K1489"/>
      <c r="L1489"/>
      <c r="M1489"/>
      <c r="N1489"/>
    </row>
    <row r="1490" spans="7:14" ht="12.75">
      <c r="G1490"/>
      <c r="H1490"/>
      <c r="I1490"/>
      <c r="J1490"/>
      <c r="K1490"/>
      <c r="L1490"/>
      <c r="M1490"/>
      <c r="N1490"/>
    </row>
    <row r="1491" spans="7:14" ht="12.75">
      <c r="G1491"/>
      <c r="H1491"/>
      <c r="I1491"/>
      <c r="J1491"/>
      <c r="K1491"/>
      <c r="L1491"/>
      <c r="M1491"/>
      <c r="N1491"/>
    </row>
    <row r="1492" spans="7:14" ht="12.75">
      <c r="G1492"/>
      <c r="H1492"/>
      <c r="I1492"/>
      <c r="J1492"/>
      <c r="K1492"/>
      <c r="L1492"/>
      <c r="M1492"/>
      <c r="N1492"/>
    </row>
    <row r="1493" spans="7:14" ht="12.75">
      <c r="G1493"/>
      <c r="H1493"/>
      <c r="I1493"/>
      <c r="J1493"/>
      <c r="K1493"/>
      <c r="L1493"/>
      <c r="M1493"/>
      <c r="N1493"/>
    </row>
    <row r="1494" spans="7:14" ht="12.75">
      <c r="G1494"/>
      <c r="H1494"/>
      <c r="I1494"/>
      <c r="J1494"/>
      <c r="K1494"/>
      <c r="L1494"/>
      <c r="M1494"/>
      <c r="N1494"/>
    </row>
    <row r="1495" spans="7:14" ht="12.75">
      <c r="G1495"/>
      <c r="H1495"/>
      <c r="I1495"/>
      <c r="J1495"/>
      <c r="K1495"/>
      <c r="L1495"/>
      <c r="M1495"/>
      <c r="N1495"/>
    </row>
    <row r="1496" spans="7:14" ht="12.75">
      <c r="G1496"/>
      <c r="H1496"/>
      <c r="I1496"/>
      <c r="J1496"/>
      <c r="K1496"/>
      <c r="L1496"/>
      <c r="M1496"/>
      <c r="N1496"/>
    </row>
    <row r="1497" spans="7:14" ht="12.75">
      <c r="G1497"/>
      <c r="H1497"/>
      <c r="I1497"/>
      <c r="J1497"/>
      <c r="K1497"/>
      <c r="L1497"/>
      <c r="M1497"/>
      <c r="N1497"/>
    </row>
    <row r="1498" spans="7:14" ht="12.75">
      <c r="G1498"/>
      <c r="H1498"/>
      <c r="I1498"/>
      <c r="J1498"/>
      <c r="K1498"/>
      <c r="L1498"/>
      <c r="M1498"/>
      <c r="N1498"/>
    </row>
    <row r="1499" spans="7:14" ht="12.75">
      <c r="G1499"/>
      <c r="H1499"/>
      <c r="I1499"/>
      <c r="J1499"/>
      <c r="K1499"/>
      <c r="L1499"/>
      <c r="M1499"/>
      <c r="N1499"/>
    </row>
    <row r="1500" spans="7:14" ht="12.75">
      <c r="G1500"/>
      <c r="H1500"/>
      <c r="I1500"/>
      <c r="J1500"/>
      <c r="K1500"/>
      <c r="L1500"/>
      <c r="M1500"/>
      <c r="N1500"/>
    </row>
    <row r="1501" spans="7:14" ht="12.75">
      <c r="G1501"/>
      <c r="H1501"/>
      <c r="I1501"/>
      <c r="J1501"/>
      <c r="K1501"/>
      <c r="L1501"/>
      <c r="M1501"/>
      <c r="N1501"/>
    </row>
    <row r="1502" spans="7:14" ht="12.75">
      <c r="G1502"/>
      <c r="H1502"/>
      <c r="I1502"/>
      <c r="J1502"/>
      <c r="K1502"/>
      <c r="L1502"/>
      <c r="M1502"/>
      <c r="N1502"/>
    </row>
    <row r="1503" spans="7:14" ht="12.75">
      <c r="G1503"/>
      <c r="H1503"/>
      <c r="I1503"/>
      <c r="J1503"/>
      <c r="K1503"/>
      <c r="L1503"/>
      <c r="M1503"/>
      <c r="N1503"/>
    </row>
    <row r="1504" spans="7:14" ht="12.75">
      <c r="G1504"/>
      <c r="H1504"/>
      <c r="I1504"/>
      <c r="J1504"/>
      <c r="K1504"/>
      <c r="L1504"/>
      <c r="M1504"/>
      <c r="N1504"/>
    </row>
    <row r="1505" spans="7:14" ht="12.75">
      <c r="G1505"/>
      <c r="H1505"/>
      <c r="I1505"/>
      <c r="J1505"/>
      <c r="K1505"/>
      <c r="L1505"/>
      <c r="M1505"/>
      <c r="N1505"/>
    </row>
    <row r="1506" spans="7:14" ht="12.75">
      <c r="G1506"/>
      <c r="H1506"/>
      <c r="I1506"/>
      <c r="J1506"/>
      <c r="K1506"/>
      <c r="L1506"/>
      <c r="M1506"/>
      <c r="N1506"/>
    </row>
    <row r="1507" spans="7:14" ht="12.75">
      <c r="G1507"/>
      <c r="H1507"/>
      <c r="I1507"/>
      <c r="J1507"/>
      <c r="K1507"/>
      <c r="L1507"/>
      <c r="M1507"/>
      <c r="N1507"/>
    </row>
    <row r="1508" spans="7:14" ht="12.75">
      <c r="G1508"/>
      <c r="H1508"/>
      <c r="I1508"/>
      <c r="J1508"/>
      <c r="K1508"/>
      <c r="L1508"/>
      <c r="M1508"/>
      <c r="N1508"/>
    </row>
    <row r="1509" spans="7:14" ht="12.75">
      <c r="G1509"/>
      <c r="H1509"/>
      <c r="I1509"/>
      <c r="J1509"/>
      <c r="K1509"/>
      <c r="L1509"/>
      <c r="M1509"/>
      <c r="N1509"/>
    </row>
    <row r="1510" spans="7:14" ht="12.75">
      <c r="G1510"/>
      <c r="H1510"/>
      <c r="I1510"/>
      <c r="J1510"/>
      <c r="K1510"/>
      <c r="L1510"/>
      <c r="M1510"/>
      <c r="N1510"/>
    </row>
    <row r="1511" spans="7:14" ht="12.75">
      <c r="G1511"/>
      <c r="H1511"/>
      <c r="I1511"/>
      <c r="J1511"/>
      <c r="K1511"/>
      <c r="L1511"/>
      <c r="M1511"/>
      <c r="N1511"/>
    </row>
    <row r="1512" spans="7:14" ht="12.75">
      <c r="G1512"/>
      <c r="H1512"/>
      <c r="I1512"/>
      <c r="J1512"/>
      <c r="K1512"/>
      <c r="L1512"/>
      <c r="M1512"/>
      <c r="N1512"/>
    </row>
    <row r="1513" spans="7:14" ht="12.75">
      <c r="G1513"/>
      <c r="H1513"/>
      <c r="I1513"/>
      <c r="J1513"/>
      <c r="K1513"/>
      <c r="L1513"/>
      <c r="M1513"/>
      <c r="N1513"/>
    </row>
    <row r="1514" spans="7:14" ht="12.75">
      <c r="G1514"/>
      <c r="H1514"/>
      <c r="I1514"/>
      <c r="J1514"/>
      <c r="K1514"/>
      <c r="L1514"/>
      <c r="M1514"/>
      <c r="N1514"/>
    </row>
    <row r="1515" spans="7:14" ht="12.75">
      <c r="G1515"/>
      <c r="H1515"/>
      <c r="I1515"/>
      <c r="J1515"/>
      <c r="K1515"/>
      <c r="L1515"/>
      <c r="M1515"/>
      <c r="N1515"/>
    </row>
    <row r="1516" spans="7:14" ht="12.75">
      <c r="G1516"/>
      <c r="H1516"/>
      <c r="I1516"/>
      <c r="J1516"/>
      <c r="K1516"/>
      <c r="L1516"/>
      <c r="M1516"/>
      <c r="N1516"/>
    </row>
    <row r="1517" spans="7:14" ht="12.75">
      <c r="G1517"/>
      <c r="H1517"/>
      <c r="I1517"/>
      <c r="J1517"/>
      <c r="K1517"/>
      <c r="L1517"/>
      <c r="M1517"/>
      <c r="N1517"/>
    </row>
    <row r="1518" spans="7:14" ht="12.75">
      <c r="G1518"/>
      <c r="H1518"/>
      <c r="I1518"/>
      <c r="J1518"/>
      <c r="K1518"/>
      <c r="L1518"/>
      <c r="M1518"/>
      <c r="N1518"/>
    </row>
    <row r="1519" spans="7:14" ht="12.75">
      <c r="G1519"/>
      <c r="H1519"/>
      <c r="I1519"/>
      <c r="J1519"/>
      <c r="K1519"/>
      <c r="L1519"/>
      <c r="M1519"/>
      <c r="N1519"/>
    </row>
    <row r="1520" spans="7:14" ht="12.75">
      <c r="G1520"/>
      <c r="H1520"/>
      <c r="I1520"/>
      <c r="J1520"/>
      <c r="K1520"/>
      <c r="L1520"/>
      <c r="M1520"/>
      <c r="N1520"/>
    </row>
    <row r="1521" spans="7:14" ht="12.75">
      <c r="G1521"/>
      <c r="H1521"/>
      <c r="I1521"/>
      <c r="J1521"/>
      <c r="K1521"/>
      <c r="L1521"/>
      <c r="M1521"/>
      <c r="N1521"/>
    </row>
    <row r="1522" spans="7:14" ht="12.75">
      <c r="G1522"/>
      <c r="H1522"/>
      <c r="I1522"/>
      <c r="J1522"/>
      <c r="K1522"/>
      <c r="L1522"/>
      <c r="M1522"/>
      <c r="N1522"/>
    </row>
    <row r="1523" spans="7:14" ht="12.75">
      <c r="G1523"/>
      <c r="H1523"/>
      <c r="I1523"/>
      <c r="J1523"/>
      <c r="K1523"/>
      <c r="L1523"/>
      <c r="M1523"/>
      <c r="N1523"/>
    </row>
    <row r="1524" spans="7:14" ht="12.75">
      <c r="G1524"/>
      <c r="H1524"/>
      <c r="I1524"/>
      <c r="J1524"/>
      <c r="K1524"/>
      <c r="L1524"/>
      <c r="M1524"/>
      <c r="N1524"/>
    </row>
    <row r="1525" spans="7:14" ht="12.75">
      <c r="G1525"/>
      <c r="H1525"/>
      <c r="I1525"/>
      <c r="J1525"/>
      <c r="K1525"/>
      <c r="L1525"/>
      <c r="M1525"/>
      <c r="N1525"/>
    </row>
    <row r="1526" spans="7:14" ht="12.75">
      <c r="G1526"/>
      <c r="H1526"/>
      <c r="I1526"/>
      <c r="J1526"/>
      <c r="K1526"/>
      <c r="L1526"/>
      <c r="M1526"/>
      <c r="N1526"/>
    </row>
    <row r="1527" spans="7:14" ht="12.75">
      <c r="G1527"/>
      <c r="H1527"/>
      <c r="I1527"/>
      <c r="J1527"/>
      <c r="K1527"/>
      <c r="L1527"/>
      <c r="M1527"/>
      <c r="N1527"/>
    </row>
    <row r="1528" spans="7:14" ht="12.75">
      <c r="G1528"/>
      <c r="H1528"/>
      <c r="I1528"/>
      <c r="J1528"/>
      <c r="K1528"/>
      <c r="L1528"/>
      <c r="M1528"/>
      <c r="N1528"/>
    </row>
    <row r="1529" spans="7:14" ht="12.75">
      <c r="G1529"/>
      <c r="H1529"/>
      <c r="I1529"/>
      <c r="J1529"/>
      <c r="K1529"/>
      <c r="L1529"/>
      <c r="M1529"/>
      <c r="N1529"/>
    </row>
    <row r="1530" spans="7:14" ht="12.75">
      <c r="G1530"/>
      <c r="H1530"/>
      <c r="I1530"/>
      <c r="J1530"/>
      <c r="K1530"/>
      <c r="L1530"/>
      <c r="M1530"/>
      <c r="N1530"/>
    </row>
    <row r="1531" spans="7:14" ht="12.75">
      <c r="G1531"/>
      <c r="H1531"/>
      <c r="I1531"/>
      <c r="J1531"/>
      <c r="K1531"/>
      <c r="L1531"/>
      <c r="M1531"/>
      <c r="N1531"/>
    </row>
    <row r="1532" spans="7:14" ht="12.75">
      <c r="G1532"/>
      <c r="H1532"/>
      <c r="I1532"/>
      <c r="J1532"/>
      <c r="K1532"/>
      <c r="L1532"/>
      <c r="M1532"/>
      <c r="N1532"/>
    </row>
    <row r="1533" spans="7:14" ht="12.75">
      <c r="G1533"/>
      <c r="H1533"/>
      <c r="I1533"/>
      <c r="J1533"/>
      <c r="K1533"/>
      <c r="L1533"/>
      <c r="M1533"/>
      <c r="N1533"/>
    </row>
    <row r="1534" spans="7:14" ht="12.75">
      <c r="G1534"/>
      <c r="H1534"/>
      <c r="I1534"/>
      <c r="J1534"/>
      <c r="K1534"/>
      <c r="L1534"/>
      <c r="M1534"/>
      <c r="N1534"/>
    </row>
    <row r="1535" spans="7:14" ht="12.75">
      <c r="G1535"/>
      <c r="H1535"/>
      <c r="I1535"/>
      <c r="J1535"/>
      <c r="K1535"/>
      <c r="L1535"/>
      <c r="M1535"/>
      <c r="N1535"/>
    </row>
    <row r="1536" spans="7:14" ht="12.75">
      <c r="G1536"/>
      <c r="H1536"/>
      <c r="I1536"/>
      <c r="J1536"/>
      <c r="K1536"/>
      <c r="L1536"/>
      <c r="M1536"/>
      <c r="N1536"/>
    </row>
    <row r="1537" spans="7:14" ht="12.75">
      <c r="G1537"/>
      <c r="H1537"/>
      <c r="I1537"/>
      <c r="J1537"/>
      <c r="K1537"/>
      <c r="L1537"/>
      <c r="M1537"/>
      <c r="N1537"/>
    </row>
    <row r="1538" spans="7:14" ht="12.75">
      <c r="G1538"/>
      <c r="H1538"/>
      <c r="I1538"/>
      <c r="J1538"/>
      <c r="K1538"/>
      <c r="L1538"/>
      <c r="M1538"/>
      <c r="N1538"/>
    </row>
    <row r="1539" spans="7:14" ht="12.75">
      <c r="G1539"/>
      <c r="H1539"/>
      <c r="I1539"/>
      <c r="J1539"/>
      <c r="K1539"/>
      <c r="L1539"/>
      <c r="M1539"/>
      <c r="N1539"/>
    </row>
    <row r="1540" spans="7:14" ht="12.75">
      <c r="G1540"/>
      <c r="H1540"/>
      <c r="I1540"/>
      <c r="J1540"/>
      <c r="K1540"/>
      <c r="L1540"/>
      <c r="M1540"/>
      <c r="N1540"/>
    </row>
    <row r="1541" spans="7:14" ht="12.75">
      <c r="G1541"/>
      <c r="H1541"/>
      <c r="I1541"/>
      <c r="J1541"/>
      <c r="K1541"/>
      <c r="L1541"/>
      <c r="M1541"/>
      <c r="N1541"/>
    </row>
    <row r="1542" spans="7:14" ht="12.75">
      <c r="G1542"/>
      <c r="H1542"/>
      <c r="I1542"/>
      <c r="J1542"/>
      <c r="K1542"/>
      <c r="L1542"/>
      <c r="M1542"/>
      <c r="N1542"/>
    </row>
    <row r="1543" spans="7:14" ht="12.75">
      <c r="G1543"/>
      <c r="H1543"/>
      <c r="I1543"/>
      <c r="J1543"/>
      <c r="K1543"/>
      <c r="L1543"/>
      <c r="M1543"/>
      <c r="N1543"/>
    </row>
    <row r="1544" spans="7:14" ht="12.75">
      <c r="G1544"/>
      <c r="H1544"/>
      <c r="I1544"/>
      <c r="J1544"/>
      <c r="K1544"/>
      <c r="L1544"/>
      <c r="M1544"/>
      <c r="N1544"/>
    </row>
    <row r="1545" spans="7:14" ht="12.75">
      <c r="G1545"/>
      <c r="H1545"/>
      <c r="I1545"/>
      <c r="J1545"/>
      <c r="K1545"/>
      <c r="L1545"/>
      <c r="M1545"/>
      <c r="N1545"/>
    </row>
    <row r="1546" spans="7:14" ht="12.75">
      <c r="G1546"/>
      <c r="H1546"/>
      <c r="I1546"/>
      <c r="J1546"/>
      <c r="K1546"/>
      <c r="L1546"/>
      <c r="M1546"/>
      <c r="N1546"/>
    </row>
    <row r="1547" spans="7:14" ht="12.75">
      <c r="G1547"/>
      <c r="H1547"/>
      <c r="I1547"/>
      <c r="J1547"/>
      <c r="K1547"/>
      <c r="L1547"/>
      <c r="M1547"/>
      <c r="N1547"/>
    </row>
    <row r="1548" spans="7:14" ht="12.75">
      <c r="G1548"/>
      <c r="H1548"/>
      <c r="I1548"/>
      <c r="J1548"/>
      <c r="K1548"/>
      <c r="L1548"/>
      <c r="M1548"/>
      <c r="N1548"/>
    </row>
    <row r="1549" spans="7:14" ht="12.75">
      <c r="G1549"/>
      <c r="H1549"/>
      <c r="I1549"/>
      <c r="J1549"/>
      <c r="K1549"/>
      <c r="L1549"/>
      <c r="M1549"/>
      <c r="N1549"/>
    </row>
    <row r="1550" spans="7:14" ht="12.75">
      <c r="G1550"/>
      <c r="H1550"/>
      <c r="I1550"/>
      <c r="J1550"/>
      <c r="K1550"/>
      <c r="L1550"/>
      <c r="M1550"/>
      <c r="N1550"/>
    </row>
    <row r="1551" spans="7:14" ht="12.75">
      <c r="G1551"/>
      <c r="H1551"/>
      <c r="I1551"/>
      <c r="J1551"/>
      <c r="K1551"/>
      <c r="L1551"/>
      <c r="M1551"/>
      <c r="N1551"/>
    </row>
    <row r="1552" spans="7:14" ht="12.75">
      <c r="G1552"/>
      <c r="H1552"/>
      <c r="I1552"/>
      <c r="J1552"/>
      <c r="K1552"/>
      <c r="L1552"/>
      <c r="M1552"/>
      <c r="N1552"/>
    </row>
    <row r="1553" spans="7:14" ht="12.75">
      <c r="G1553"/>
      <c r="H1553"/>
      <c r="I1553"/>
      <c r="J1553"/>
      <c r="K1553"/>
      <c r="L1553"/>
      <c r="M1553"/>
      <c r="N1553"/>
    </row>
    <row r="1554" spans="7:14" ht="12.75">
      <c r="G1554"/>
      <c r="H1554"/>
      <c r="I1554"/>
      <c r="J1554"/>
      <c r="K1554"/>
      <c r="L1554"/>
      <c r="M1554"/>
      <c r="N1554"/>
    </row>
    <row r="1555" spans="7:14" ht="12.75">
      <c r="G1555"/>
      <c r="H1555"/>
      <c r="I1555"/>
      <c r="J1555"/>
      <c r="K1555"/>
      <c r="L1555"/>
      <c r="M1555"/>
      <c r="N1555"/>
    </row>
    <row r="1556" spans="7:14" ht="12.75">
      <c r="G1556"/>
      <c r="H1556"/>
      <c r="I1556"/>
      <c r="J1556"/>
      <c r="K1556"/>
      <c r="L1556"/>
      <c r="M1556"/>
      <c r="N1556"/>
    </row>
    <row r="1557" spans="7:14" ht="12.75">
      <c r="G1557"/>
      <c r="H1557"/>
      <c r="I1557"/>
      <c r="J1557"/>
      <c r="K1557"/>
      <c r="L1557"/>
      <c r="M1557"/>
      <c r="N1557"/>
    </row>
    <row r="1558" spans="7:14" ht="12.75">
      <c r="G1558"/>
      <c r="H1558"/>
      <c r="I1558"/>
      <c r="J1558"/>
      <c r="K1558"/>
      <c r="L1558"/>
      <c r="M1558"/>
      <c r="N1558"/>
    </row>
    <row r="1559" spans="7:14" ht="12.75">
      <c r="G1559"/>
      <c r="H1559"/>
      <c r="I1559"/>
      <c r="J1559"/>
      <c r="K1559"/>
      <c r="L1559"/>
      <c r="M1559"/>
      <c r="N1559"/>
    </row>
    <row r="1560" spans="7:14" ht="12.75">
      <c r="G1560"/>
      <c r="H1560"/>
      <c r="I1560"/>
      <c r="J1560"/>
      <c r="K1560"/>
      <c r="L1560"/>
      <c r="M1560"/>
      <c r="N1560"/>
    </row>
    <row r="1561" spans="7:14" ht="12.75">
      <c r="G1561"/>
      <c r="H1561"/>
      <c r="I1561"/>
      <c r="J1561"/>
      <c r="K1561"/>
      <c r="L1561"/>
      <c r="M1561"/>
      <c r="N1561"/>
    </row>
    <row r="1562" spans="7:14" ht="12.75">
      <c r="G1562"/>
      <c r="H1562"/>
      <c r="I1562"/>
      <c r="J1562"/>
      <c r="K1562"/>
      <c r="L1562"/>
      <c r="M1562"/>
      <c r="N1562"/>
    </row>
    <row r="1563" spans="7:14" ht="12.75">
      <c r="G1563"/>
      <c r="H1563"/>
      <c r="I1563"/>
      <c r="J1563"/>
      <c r="K1563"/>
      <c r="L1563"/>
      <c r="M1563"/>
      <c r="N1563"/>
    </row>
    <row r="1564" spans="7:14" ht="12.75">
      <c r="G1564"/>
      <c r="H1564"/>
      <c r="I1564"/>
      <c r="J1564"/>
      <c r="K1564"/>
      <c r="L1564"/>
      <c r="M1564"/>
      <c r="N1564"/>
    </row>
    <row r="1565" spans="7:14" ht="12.75">
      <c r="G1565"/>
      <c r="H1565"/>
      <c r="I1565"/>
      <c r="J1565"/>
      <c r="K1565"/>
      <c r="L1565"/>
      <c r="M1565"/>
      <c r="N1565"/>
    </row>
    <row r="1566" spans="7:14" ht="12.75">
      <c r="G1566"/>
      <c r="H1566"/>
      <c r="I1566"/>
      <c r="J1566"/>
      <c r="K1566"/>
      <c r="L1566"/>
      <c r="M1566"/>
      <c r="N1566"/>
    </row>
    <row r="1567" spans="7:14" ht="12.75">
      <c r="G1567"/>
      <c r="H1567"/>
      <c r="I1567"/>
      <c r="J1567"/>
      <c r="K1567"/>
      <c r="L1567"/>
      <c r="M1567"/>
      <c r="N1567"/>
    </row>
    <row r="1568" spans="7:14" ht="12.75">
      <c r="G1568"/>
      <c r="H1568"/>
      <c r="I1568"/>
      <c r="J1568"/>
      <c r="K1568"/>
      <c r="L1568"/>
      <c r="M1568"/>
      <c r="N1568"/>
    </row>
    <row r="1569" spans="7:14" ht="12.75">
      <c r="G1569"/>
      <c r="H1569"/>
      <c r="I1569"/>
      <c r="J1569"/>
      <c r="K1569"/>
      <c r="L1569"/>
      <c r="M1569"/>
      <c r="N1569"/>
    </row>
    <row r="1570" spans="7:14" ht="12.75">
      <c r="G1570"/>
      <c r="H1570"/>
      <c r="I1570"/>
      <c r="J1570"/>
      <c r="K1570"/>
      <c r="L1570"/>
      <c r="M1570"/>
      <c r="N1570"/>
    </row>
    <row r="1571" spans="7:14" ht="12.75">
      <c r="G1571"/>
      <c r="H1571"/>
      <c r="I1571"/>
      <c r="J1571"/>
      <c r="K1571"/>
      <c r="L1571"/>
      <c r="M1571"/>
      <c r="N1571"/>
    </row>
    <row r="1572" spans="7:14" ht="12.75">
      <c r="G1572"/>
      <c r="H1572"/>
      <c r="I1572"/>
      <c r="J1572"/>
      <c r="K1572"/>
      <c r="L1572"/>
      <c r="M1572"/>
      <c r="N1572"/>
    </row>
    <row r="1573" spans="7:14" ht="12.75">
      <c r="G1573"/>
      <c r="H1573"/>
      <c r="I1573"/>
      <c r="J1573"/>
      <c r="K1573"/>
      <c r="L1573"/>
      <c r="M1573"/>
      <c r="N1573"/>
    </row>
    <row r="1574" spans="7:14" ht="12.75">
      <c r="G1574"/>
      <c r="H1574"/>
      <c r="I1574"/>
      <c r="J1574"/>
      <c r="K1574"/>
      <c r="L1574"/>
      <c r="M1574"/>
      <c r="N1574"/>
    </row>
    <row r="1575" spans="7:14" ht="12.75">
      <c r="G1575"/>
      <c r="H1575"/>
      <c r="I1575"/>
      <c r="J1575"/>
      <c r="K1575"/>
      <c r="L1575"/>
      <c r="M1575"/>
      <c r="N1575"/>
    </row>
    <row r="1576" spans="7:14" ht="12.75">
      <c r="G1576"/>
      <c r="H1576"/>
      <c r="I1576"/>
      <c r="J1576"/>
      <c r="K1576"/>
      <c r="L1576"/>
      <c r="M1576"/>
      <c r="N1576"/>
    </row>
    <row r="1577" spans="7:14" ht="12.75">
      <c r="G1577"/>
      <c r="H1577"/>
      <c r="I1577"/>
      <c r="J1577"/>
      <c r="K1577"/>
      <c r="L1577"/>
      <c r="M1577"/>
      <c r="N1577"/>
    </row>
    <row r="1578" spans="7:14" ht="12.75">
      <c r="G1578"/>
      <c r="H1578"/>
      <c r="I1578"/>
      <c r="J1578"/>
      <c r="K1578"/>
      <c r="L1578"/>
      <c r="M1578"/>
      <c r="N1578"/>
    </row>
    <row r="1579" spans="7:14" ht="12.75">
      <c r="G1579"/>
      <c r="H1579"/>
      <c r="I1579"/>
      <c r="J1579"/>
      <c r="K1579"/>
      <c r="L1579"/>
      <c r="M1579"/>
      <c r="N1579"/>
    </row>
    <row r="1580" spans="7:14" ht="12.75">
      <c r="G1580"/>
      <c r="H1580"/>
      <c r="I1580"/>
      <c r="J1580"/>
      <c r="K1580"/>
      <c r="L1580"/>
      <c r="M1580"/>
      <c r="N1580"/>
    </row>
    <row r="1581" spans="7:14" ht="12.75">
      <c r="G1581"/>
      <c r="H1581"/>
      <c r="I1581"/>
      <c r="J1581"/>
      <c r="K1581"/>
      <c r="L1581"/>
      <c r="M1581"/>
      <c r="N1581"/>
    </row>
    <row r="1582" spans="7:14" ht="12.75">
      <c r="G1582"/>
      <c r="H1582"/>
      <c r="I1582"/>
      <c r="J1582"/>
      <c r="K1582"/>
      <c r="L1582"/>
      <c r="M1582"/>
      <c r="N1582"/>
    </row>
    <row r="1583" spans="7:14" ht="12.75">
      <c r="G1583"/>
      <c r="H1583"/>
      <c r="I1583"/>
      <c r="J1583"/>
      <c r="K1583"/>
      <c r="L1583"/>
      <c r="M1583"/>
      <c r="N1583"/>
    </row>
    <row r="1584" spans="7:14" ht="12.75">
      <c r="G1584"/>
      <c r="H1584"/>
      <c r="I1584"/>
      <c r="J1584"/>
      <c r="K1584"/>
      <c r="L1584"/>
      <c r="M1584"/>
      <c r="N1584"/>
    </row>
    <row r="1585" spans="7:14" ht="12.75">
      <c r="G1585"/>
      <c r="H1585"/>
      <c r="I1585"/>
      <c r="J1585"/>
      <c r="K1585"/>
      <c r="L1585"/>
      <c r="M1585"/>
      <c r="N1585"/>
    </row>
    <row r="1586" spans="7:14" ht="12.75">
      <c r="G1586"/>
      <c r="H1586"/>
      <c r="I1586"/>
      <c r="J1586"/>
      <c r="K1586"/>
      <c r="L1586"/>
      <c r="M1586"/>
      <c r="N1586"/>
    </row>
    <row r="1587" spans="7:14" ht="12.75">
      <c r="G1587"/>
      <c r="H1587"/>
      <c r="I1587"/>
      <c r="J1587"/>
      <c r="K1587"/>
      <c r="L1587"/>
      <c r="M1587"/>
      <c r="N1587"/>
    </row>
    <row r="1588" spans="7:14" ht="12.75">
      <c r="G1588"/>
      <c r="H1588"/>
      <c r="I1588"/>
      <c r="J1588"/>
      <c r="K1588"/>
      <c r="L1588"/>
      <c r="M1588"/>
      <c r="N1588"/>
    </row>
    <row r="1589" spans="7:14" ht="12.75">
      <c r="G1589"/>
      <c r="H1589"/>
      <c r="I1589"/>
      <c r="J1589"/>
      <c r="K1589"/>
      <c r="L1589"/>
      <c r="M1589"/>
      <c r="N1589"/>
    </row>
    <row r="1590" spans="7:14" ht="12.75">
      <c r="G1590"/>
      <c r="H1590"/>
      <c r="I1590"/>
      <c r="J1590"/>
      <c r="K1590"/>
      <c r="L1590"/>
      <c r="M1590"/>
      <c r="N1590"/>
    </row>
    <row r="1591" spans="7:14" ht="12.75">
      <c r="G1591"/>
      <c r="H1591"/>
      <c r="I1591"/>
      <c r="J1591"/>
      <c r="K1591"/>
      <c r="L1591"/>
      <c r="M1591"/>
      <c r="N1591"/>
    </row>
    <row r="1592" spans="7:14" ht="12.75">
      <c r="G1592"/>
      <c r="H1592"/>
      <c r="I1592"/>
      <c r="J1592"/>
      <c r="K1592"/>
      <c r="L1592"/>
      <c r="M1592"/>
      <c r="N1592"/>
    </row>
    <row r="1593" spans="7:14" ht="12.75">
      <c r="G1593"/>
      <c r="H1593"/>
      <c r="I1593"/>
      <c r="J1593"/>
      <c r="K1593"/>
      <c r="L1593"/>
      <c r="M1593"/>
      <c r="N1593"/>
    </row>
    <row r="1594" spans="7:14" ht="12.75">
      <c r="G1594"/>
      <c r="H1594"/>
      <c r="I1594"/>
      <c r="J1594"/>
      <c r="K1594"/>
      <c r="L1594"/>
      <c r="M1594"/>
      <c r="N1594"/>
    </row>
    <row r="1595" spans="7:14" ht="12.75">
      <c r="G1595"/>
      <c r="H1595"/>
      <c r="I1595"/>
      <c r="J1595"/>
      <c r="K1595"/>
      <c r="L1595"/>
      <c r="M1595"/>
      <c r="N1595"/>
    </row>
    <row r="1596" spans="7:14" ht="12.75">
      <c r="G1596"/>
      <c r="H1596"/>
      <c r="I1596"/>
      <c r="J1596"/>
      <c r="K1596"/>
      <c r="L1596"/>
      <c r="M1596"/>
      <c r="N1596"/>
    </row>
    <row r="1597" spans="7:14" ht="12.75">
      <c r="G1597"/>
      <c r="H1597"/>
      <c r="I1597"/>
      <c r="J1597"/>
      <c r="K1597"/>
      <c r="L1597"/>
      <c r="M1597"/>
      <c r="N1597"/>
    </row>
    <row r="1598" spans="7:14" ht="12.75">
      <c r="G1598"/>
      <c r="H1598"/>
      <c r="I1598"/>
      <c r="J1598"/>
      <c r="K1598"/>
      <c r="L1598"/>
      <c r="M1598"/>
      <c r="N1598"/>
    </row>
    <row r="1599" spans="7:14" ht="12.75">
      <c r="G1599"/>
      <c r="H1599"/>
      <c r="I1599"/>
      <c r="J1599"/>
      <c r="K1599"/>
      <c r="L1599"/>
      <c r="M1599"/>
      <c r="N1599"/>
    </row>
    <row r="1600" spans="7:14" ht="12.75">
      <c r="G1600"/>
      <c r="H1600"/>
      <c r="I1600"/>
      <c r="J1600"/>
      <c r="K1600"/>
      <c r="L1600"/>
      <c r="M1600"/>
      <c r="N1600"/>
    </row>
    <row r="1601" spans="7:14" ht="12.75">
      <c r="G1601"/>
      <c r="H1601"/>
      <c r="I1601"/>
      <c r="J1601"/>
      <c r="K1601"/>
      <c r="L1601"/>
      <c r="M1601"/>
      <c r="N1601"/>
    </row>
    <row r="1602" spans="7:14" ht="12.75">
      <c r="G1602"/>
      <c r="H1602"/>
      <c r="I1602"/>
      <c r="J1602"/>
      <c r="K1602"/>
      <c r="L1602"/>
      <c r="M1602"/>
      <c r="N1602"/>
    </row>
    <row r="1603" spans="7:14" ht="12.75">
      <c r="G1603"/>
      <c r="H1603"/>
      <c r="I1603"/>
      <c r="J1603"/>
      <c r="K1603"/>
      <c r="L1603"/>
      <c r="M1603"/>
      <c r="N1603"/>
    </row>
    <row r="1604" spans="7:14" ht="12.75">
      <c r="G1604"/>
      <c r="H1604"/>
      <c r="I1604"/>
      <c r="J1604"/>
      <c r="K1604"/>
      <c r="L1604"/>
      <c r="M1604"/>
      <c r="N1604"/>
    </row>
    <row r="1605" spans="7:14" ht="12.75">
      <c r="G1605"/>
      <c r="H1605"/>
      <c r="I1605"/>
      <c r="J1605"/>
      <c r="K1605"/>
      <c r="L1605"/>
      <c r="M1605"/>
      <c r="N1605"/>
    </row>
    <row r="1606" spans="7:14" ht="12.75">
      <c r="G1606"/>
      <c r="H1606"/>
      <c r="I1606"/>
      <c r="J1606"/>
      <c r="K1606"/>
      <c r="L1606"/>
      <c r="M1606"/>
      <c r="N1606"/>
    </row>
    <row r="1607" spans="7:14" ht="12.75">
      <c r="G1607"/>
      <c r="H1607"/>
      <c r="I1607"/>
      <c r="J1607"/>
      <c r="K1607"/>
      <c r="L1607"/>
      <c r="M1607"/>
      <c r="N1607"/>
    </row>
    <row r="1608" spans="7:14" ht="12.75">
      <c r="G1608"/>
      <c r="H1608"/>
      <c r="I1608"/>
      <c r="J1608"/>
      <c r="K1608"/>
      <c r="L1608"/>
      <c r="M1608"/>
      <c r="N1608"/>
    </row>
    <row r="1609" spans="7:14" ht="12.75">
      <c r="G1609"/>
      <c r="H1609"/>
      <c r="I1609"/>
      <c r="J1609"/>
      <c r="K1609"/>
      <c r="L1609"/>
      <c r="M1609"/>
      <c r="N1609"/>
    </row>
    <row r="1610" spans="7:14" ht="12.75">
      <c r="G1610"/>
      <c r="H1610"/>
      <c r="I1610"/>
      <c r="J1610"/>
      <c r="K1610"/>
      <c r="L1610"/>
      <c r="M1610"/>
      <c r="N1610"/>
    </row>
    <row r="1611" spans="7:14" ht="12.75">
      <c r="G1611"/>
      <c r="H1611"/>
      <c r="I1611"/>
      <c r="J1611"/>
      <c r="K1611"/>
      <c r="L1611"/>
      <c r="M1611"/>
      <c r="N1611"/>
    </row>
    <row r="1612" spans="7:14" ht="12.75">
      <c r="G1612"/>
      <c r="H1612"/>
      <c r="I1612"/>
      <c r="J1612"/>
      <c r="K1612"/>
      <c r="L1612"/>
      <c r="M1612"/>
      <c r="N1612"/>
    </row>
    <row r="1613" spans="7:14" ht="12.75">
      <c r="G1613"/>
      <c r="H1613"/>
      <c r="I1613"/>
      <c r="J1613"/>
      <c r="K1613"/>
      <c r="L1613"/>
      <c r="M1613"/>
      <c r="N1613"/>
    </row>
    <row r="1614" spans="7:14" ht="12.75">
      <c r="G1614"/>
      <c r="H1614"/>
      <c r="I1614"/>
      <c r="J1614"/>
      <c r="K1614"/>
      <c r="L1614"/>
      <c r="M1614"/>
      <c r="N1614"/>
    </row>
    <row r="1615" spans="7:14" ht="12.75">
      <c r="G1615"/>
      <c r="H1615"/>
      <c r="I1615"/>
      <c r="J1615"/>
      <c r="K1615"/>
      <c r="L1615"/>
      <c r="M1615"/>
      <c r="N1615"/>
    </row>
    <row r="1616" spans="7:14" ht="12.75">
      <c r="G1616"/>
      <c r="H1616"/>
      <c r="I1616"/>
      <c r="J1616"/>
      <c r="K1616"/>
      <c r="L1616"/>
      <c r="M1616"/>
      <c r="N1616"/>
    </row>
    <row r="1617" spans="7:14" ht="12.75">
      <c r="G1617"/>
      <c r="H1617"/>
      <c r="I1617"/>
      <c r="J1617"/>
      <c r="K1617"/>
      <c r="L1617"/>
      <c r="M1617"/>
      <c r="N1617"/>
    </row>
    <row r="1618" spans="7:14" ht="12.75">
      <c r="G1618"/>
      <c r="H1618"/>
      <c r="I1618"/>
      <c r="J1618"/>
      <c r="K1618"/>
      <c r="L1618"/>
      <c r="M1618"/>
      <c r="N1618"/>
    </row>
    <row r="1619" spans="7:14" ht="12.75">
      <c r="G1619"/>
      <c r="H1619"/>
      <c r="I1619"/>
      <c r="J1619"/>
      <c r="K1619"/>
      <c r="L1619"/>
      <c r="M1619"/>
      <c r="N1619"/>
    </row>
    <row r="1620" spans="7:14" ht="12.75">
      <c r="G1620"/>
      <c r="H1620"/>
      <c r="I1620"/>
      <c r="J1620"/>
      <c r="K1620"/>
      <c r="L1620"/>
      <c r="M1620"/>
      <c r="N1620"/>
    </row>
    <row r="1621" spans="7:14" ht="12.75">
      <c r="G1621"/>
      <c r="H1621"/>
      <c r="I1621"/>
      <c r="J1621"/>
      <c r="K1621"/>
      <c r="L1621"/>
      <c r="M1621"/>
      <c r="N1621"/>
    </row>
    <row r="1622" spans="7:14" ht="12.75">
      <c r="G1622"/>
      <c r="H1622"/>
      <c r="I1622"/>
      <c r="J1622"/>
      <c r="K1622"/>
      <c r="L1622"/>
      <c r="M1622"/>
      <c r="N1622"/>
    </row>
    <row r="1623" spans="7:14" ht="12.75">
      <c r="G1623"/>
      <c r="H1623"/>
      <c r="I1623"/>
      <c r="J1623"/>
      <c r="K1623"/>
      <c r="L1623"/>
      <c r="M1623"/>
      <c r="N1623"/>
    </row>
    <row r="1624" spans="7:14" ht="12.75">
      <c r="G1624"/>
      <c r="H1624"/>
      <c r="I1624"/>
      <c r="J1624"/>
      <c r="K1624"/>
      <c r="L1624"/>
      <c r="M1624"/>
      <c r="N1624"/>
    </row>
    <row r="1625" spans="7:14" ht="12.75">
      <c r="G1625"/>
      <c r="H1625"/>
      <c r="I1625"/>
      <c r="J1625"/>
      <c r="K1625"/>
      <c r="L1625"/>
      <c r="M1625"/>
      <c r="N1625"/>
    </row>
    <row r="1626" spans="7:14" ht="12.75">
      <c r="G1626"/>
      <c r="H1626"/>
      <c r="I1626"/>
      <c r="J1626"/>
      <c r="K1626"/>
      <c r="L1626"/>
      <c r="M1626"/>
      <c r="N1626"/>
    </row>
    <row r="1627" spans="7:14" ht="12.75">
      <c r="G1627"/>
      <c r="H1627"/>
      <c r="I1627"/>
      <c r="J1627"/>
      <c r="K1627"/>
      <c r="L1627"/>
      <c r="M1627"/>
      <c r="N1627"/>
    </row>
    <row r="1628" spans="7:14" ht="12.75">
      <c r="G1628"/>
      <c r="H1628"/>
      <c r="I1628"/>
      <c r="J1628"/>
      <c r="K1628"/>
      <c r="L1628"/>
      <c r="M1628"/>
      <c r="N1628"/>
    </row>
    <row r="1629" spans="7:14" ht="12.75">
      <c r="G1629"/>
      <c r="H1629"/>
      <c r="I1629"/>
      <c r="J1629"/>
      <c r="K1629"/>
      <c r="L1629"/>
      <c r="M1629"/>
      <c r="N1629"/>
    </row>
    <row r="1630" spans="7:14" ht="12.75">
      <c r="G1630"/>
      <c r="H1630"/>
      <c r="I1630"/>
      <c r="J1630"/>
      <c r="K1630"/>
      <c r="L1630"/>
      <c r="M1630"/>
      <c r="N1630"/>
    </row>
    <row r="1631" spans="7:14" ht="12.75">
      <c r="G1631"/>
      <c r="H1631"/>
      <c r="I1631"/>
      <c r="J1631"/>
      <c r="K1631"/>
      <c r="L1631"/>
      <c r="M1631"/>
      <c r="N1631"/>
    </row>
    <row r="1632" spans="7:14" ht="12.75">
      <c r="G1632"/>
      <c r="H1632"/>
      <c r="I1632"/>
      <c r="J1632"/>
      <c r="K1632"/>
      <c r="L1632"/>
      <c r="M1632"/>
      <c r="N1632"/>
    </row>
    <row r="1633" spans="7:14" ht="12.75">
      <c r="G1633"/>
      <c r="H1633"/>
      <c r="I1633"/>
      <c r="J1633"/>
      <c r="K1633"/>
      <c r="L1633"/>
      <c r="M1633"/>
      <c r="N1633"/>
    </row>
    <row r="1634" spans="7:14" ht="12.75">
      <c r="G1634"/>
      <c r="H1634"/>
      <c r="I1634"/>
      <c r="J1634"/>
      <c r="K1634"/>
      <c r="L1634"/>
      <c r="M1634"/>
      <c r="N1634"/>
    </row>
    <row r="1635" spans="7:14" ht="12.75">
      <c r="G1635"/>
      <c r="H1635"/>
      <c r="I1635"/>
      <c r="J1635"/>
      <c r="K1635"/>
      <c r="L1635"/>
      <c r="M1635"/>
      <c r="N1635"/>
    </row>
    <row r="1636" spans="7:14" ht="12.75">
      <c r="G1636"/>
      <c r="H1636"/>
      <c r="I1636"/>
      <c r="J1636"/>
      <c r="K1636"/>
      <c r="L1636"/>
      <c r="M1636"/>
      <c r="N1636"/>
    </row>
    <row r="1637" spans="7:14" ht="12.75">
      <c r="G1637"/>
      <c r="H1637"/>
      <c r="I1637"/>
      <c r="J1637"/>
      <c r="K1637"/>
      <c r="L1637"/>
      <c r="M1637"/>
      <c r="N1637"/>
    </row>
    <row r="1638" spans="7:14" ht="12.75">
      <c r="G1638"/>
      <c r="H1638"/>
      <c r="I1638"/>
      <c r="J1638"/>
      <c r="K1638"/>
      <c r="L1638"/>
      <c r="M1638"/>
      <c r="N1638"/>
    </row>
    <row r="1639" spans="7:14" ht="12.75">
      <c r="G1639"/>
      <c r="H1639"/>
      <c r="I1639"/>
      <c r="J1639"/>
      <c r="K1639"/>
      <c r="L1639"/>
      <c r="M1639"/>
      <c r="N1639"/>
    </row>
    <row r="1640" spans="7:14" ht="12.75">
      <c r="G1640"/>
      <c r="H1640"/>
      <c r="I1640"/>
      <c r="J1640"/>
      <c r="K1640"/>
      <c r="L1640"/>
      <c r="M1640"/>
      <c r="N1640"/>
    </row>
    <row r="1641" spans="7:14" ht="12.75">
      <c r="G1641"/>
      <c r="H1641"/>
      <c r="I1641"/>
      <c r="J1641"/>
      <c r="K1641"/>
      <c r="L1641"/>
      <c r="M1641"/>
      <c r="N1641"/>
    </row>
    <row r="1642" spans="7:14" ht="12.75">
      <c r="G1642"/>
      <c r="H1642"/>
      <c r="I1642"/>
      <c r="J1642"/>
      <c r="K1642"/>
      <c r="L1642"/>
      <c r="M1642"/>
      <c r="N1642"/>
    </row>
    <row r="1643" spans="7:14" ht="12.75">
      <c r="G1643"/>
      <c r="H1643"/>
      <c r="I1643"/>
      <c r="J1643"/>
      <c r="K1643"/>
      <c r="L1643"/>
      <c r="M1643"/>
      <c r="N1643"/>
    </row>
    <row r="1644" spans="7:14" ht="12.75">
      <c r="G1644"/>
      <c r="H1644"/>
      <c r="I1644"/>
      <c r="J1644"/>
      <c r="K1644"/>
      <c r="L1644"/>
      <c r="M1644"/>
      <c r="N1644"/>
    </row>
    <row r="1645" spans="7:14" ht="12.75">
      <c r="G1645"/>
      <c r="H1645"/>
      <c r="I1645"/>
      <c r="J1645"/>
      <c r="K1645"/>
      <c r="L1645"/>
      <c r="M1645"/>
      <c r="N1645"/>
    </row>
    <row r="1646" spans="7:14" ht="12.75">
      <c r="G1646"/>
      <c r="H1646"/>
      <c r="I1646"/>
      <c r="J1646"/>
      <c r="K1646"/>
      <c r="L1646"/>
      <c r="M1646"/>
      <c r="N1646"/>
    </row>
    <row r="1647" spans="7:14" ht="12.75">
      <c r="G1647"/>
      <c r="H1647"/>
      <c r="I1647"/>
      <c r="J1647"/>
      <c r="K1647"/>
      <c r="L1647"/>
      <c r="M1647"/>
      <c r="N1647"/>
    </row>
    <row r="1648" spans="7:14" ht="12.75">
      <c r="G1648"/>
      <c r="H1648"/>
      <c r="I1648"/>
      <c r="J1648"/>
      <c r="K1648"/>
      <c r="L1648"/>
      <c r="M1648"/>
      <c r="N1648"/>
    </row>
    <row r="1649" spans="7:14" ht="12.75">
      <c r="G1649"/>
      <c r="H1649"/>
      <c r="I1649"/>
      <c r="J1649"/>
      <c r="K1649"/>
      <c r="L1649"/>
      <c r="M1649"/>
      <c r="N1649"/>
    </row>
    <row r="1650" spans="7:14" ht="12.75">
      <c r="G1650"/>
      <c r="H1650"/>
      <c r="I1650"/>
      <c r="J1650"/>
      <c r="K1650"/>
      <c r="L1650"/>
      <c r="M1650"/>
      <c r="N1650"/>
    </row>
    <row r="1651" spans="7:14" ht="12.75">
      <c r="G1651"/>
      <c r="H1651"/>
      <c r="I1651"/>
      <c r="J1651"/>
      <c r="K1651"/>
      <c r="L1651"/>
      <c r="M1651"/>
      <c r="N1651"/>
    </row>
    <row r="1652" spans="7:14" ht="12.75">
      <c r="G1652"/>
      <c r="H1652"/>
      <c r="I1652"/>
      <c r="J1652"/>
      <c r="K1652"/>
      <c r="L1652"/>
      <c r="M1652"/>
      <c r="N1652"/>
    </row>
    <row r="1653" spans="7:14" ht="12.75">
      <c r="G1653"/>
      <c r="H1653"/>
      <c r="I1653"/>
      <c r="J1653"/>
      <c r="K1653"/>
      <c r="L1653"/>
      <c r="M1653"/>
      <c r="N1653"/>
    </row>
    <row r="1654" spans="7:14" ht="12.75">
      <c r="G1654"/>
      <c r="H1654"/>
      <c r="I1654"/>
      <c r="J1654"/>
      <c r="K1654"/>
      <c r="L1654"/>
      <c r="M1654"/>
      <c r="N1654"/>
    </row>
    <row r="1655" spans="7:14" ht="12.75">
      <c r="G1655"/>
      <c r="H1655"/>
      <c r="I1655"/>
      <c r="J1655"/>
      <c r="K1655"/>
      <c r="L1655"/>
      <c r="M1655"/>
      <c r="N1655"/>
    </row>
    <row r="1656" spans="7:14" ht="12.75">
      <c r="G1656"/>
      <c r="H1656"/>
      <c r="I1656"/>
      <c r="J1656"/>
      <c r="K1656"/>
      <c r="L1656"/>
      <c r="M1656"/>
      <c r="N1656"/>
    </row>
    <row r="1657" spans="7:14" ht="12.75">
      <c r="G1657"/>
      <c r="H1657"/>
      <c r="I1657"/>
      <c r="J1657"/>
      <c r="K1657"/>
      <c r="L1657"/>
      <c r="M1657"/>
      <c r="N1657"/>
    </row>
    <row r="1658" spans="7:14" ht="12.75">
      <c r="G1658"/>
      <c r="H1658"/>
      <c r="I1658"/>
      <c r="J1658"/>
      <c r="K1658"/>
      <c r="L1658"/>
      <c r="M1658"/>
      <c r="N1658"/>
    </row>
    <row r="1659" spans="7:14" ht="12.75">
      <c r="G1659"/>
      <c r="H1659"/>
      <c r="I1659"/>
      <c r="J1659"/>
      <c r="K1659"/>
      <c r="L1659"/>
      <c r="M1659"/>
      <c r="N1659"/>
    </row>
    <row r="1660" spans="7:14" ht="12.75">
      <c r="G1660"/>
      <c r="H1660"/>
      <c r="I1660"/>
      <c r="J1660"/>
      <c r="K1660"/>
      <c r="L1660"/>
      <c r="M1660"/>
      <c r="N1660"/>
    </row>
    <row r="1661" spans="7:14" ht="12.75">
      <c r="G1661"/>
      <c r="H1661"/>
      <c r="I1661"/>
      <c r="J1661"/>
      <c r="K1661"/>
      <c r="L1661"/>
      <c r="M1661"/>
      <c r="N1661"/>
    </row>
    <row r="1662" spans="7:14" ht="12.75">
      <c r="G1662"/>
      <c r="H1662"/>
      <c r="I1662"/>
      <c r="J1662"/>
      <c r="K1662"/>
      <c r="L1662"/>
      <c r="M1662"/>
      <c r="N1662"/>
    </row>
    <row r="1663" spans="7:14" ht="12.75">
      <c r="G1663"/>
      <c r="H1663"/>
      <c r="I1663"/>
      <c r="J1663"/>
      <c r="K1663"/>
      <c r="L1663"/>
      <c r="M1663"/>
      <c r="N1663"/>
    </row>
    <row r="1664" spans="7:14" ht="12.75">
      <c r="G1664"/>
      <c r="H1664"/>
      <c r="I1664"/>
      <c r="J1664"/>
      <c r="K1664"/>
      <c r="L1664"/>
      <c r="M1664"/>
      <c r="N1664"/>
    </row>
    <row r="1665" spans="7:14" ht="12.75">
      <c r="G1665"/>
      <c r="H1665"/>
      <c r="I1665"/>
      <c r="J1665"/>
      <c r="K1665"/>
      <c r="L1665"/>
      <c r="M1665"/>
      <c r="N1665"/>
    </row>
    <row r="1666" spans="7:14" ht="12.75">
      <c r="G1666"/>
      <c r="H1666"/>
      <c r="I1666"/>
      <c r="J1666"/>
      <c r="K1666"/>
      <c r="L1666"/>
      <c r="M1666"/>
      <c r="N1666"/>
    </row>
    <row r="1667" spans="7:14" ht="12.75">
      <c r="G1667"/>
      <c r="H1667"/>
      <c r="I1667"/>
      <c r="J1667"/>
      <c r="K1667"/>
      <c r="L1667"/>
      <c r="M1667"/>
      <c r="N1667"/>
    </row>
    <row r="1668" spans="7:14" ht="12.75">
      <c r="G1668"/>
      <c r="H1668"/>
      <c r="I1668"/>
      <c r="J1668"/>
      <c r="K1668"/>
      <c r="L1668"/>
      <c r="M1668"/>
      <c r="N1668"/>
    </row>
    <row r="1669" spans="7:14" ht="12.75">
      <c r="G1669"/>
      <c r="H1669"/>
      <c r="I1669"/>
      <c r="J1669"/>
      <c r="K1669"/>
      <c r="L1669"/>
      <c r="M1669"/>
      <c r="N1669"/>
    </row>
    <row r="1670" spans="7:14" ht="12.75">
      <c r="G1670"/>
      <c r="H1670"/>
      <c r="I1670"/>
      <c r="J1670"/>
      <c r="K1670"/>
      <c r="L1670"/>
      <c r="M1670"/>
      <c r="N1670"/>
    </row>
    <row r="1671" spans="7:14" ht="12.75">
      <c r="G1671"/>
      <c r="H1671"/>
      <c r="I1671"/>
      <c r="J1671"/>
      <c r="K1671"/>
      <c r="L1671"/>
      <c r="M1671"/>
      <c r="N1671"/>
    </row>
    <row r="1672" spans="7:14" ht="12.75">
      <c r="G1672"/>
      <c r="H1672"/>
      <c r="I1672"/>
      <c r="J1672"/>
      <c r="K1672"/>
      <c r="L1672"/>
      <c r="M1672"/>
      <c r="N1672"/>
    </row>
    <row r="1673" spans="7:14" ht="12.75">
      <c r="G1673"/>
      <c r="H1673"/>
      <c r="I1673"/>
      <c r="J1673"/>
      <c r="K1673"/>
      <c r="L1673"/>
      <c r="M1673"/>
      <c r="N1673"/>
    </row>
    <row r="1674" spans="7:14" ht="12.75">
      <c r="G1674"/>
      <c r="H1674"/>
      <c r="I1674"/>
      <c r="J1674"/>
      <c r="K1674"/>
      <c r="L1674"/>
      <c r="M1674"/>
      <c r="N1674"/>
    </row>
    <row r="1675" spans="7:14" ht="12.75">
      <c r="G1675"/>
      <c r="H1675"/>
      <c r="I1675"/>
      <c r="J1675"/>
      <c r="K1675"/>
      <c r="L1675"/>
      <c r="M1675"/>
      <c r="N1675"/>
    </row>
    <row r="1676" spans="7:14" ht="12.75">
      <c r="G1676"/>
      <c r="H1676"/>
      <c r="I1676"/>
      <c r="J1676"/>
      <c r="K1676"/>
      <c r="L1676"/>
      <c r="M1676"/>
      <c r="N1676"/>
    </row>
    <row r="1677" spans="7:14" ht="12.75">
      <c r="G1677"/>
      <c r="H1677"/>
      <c r="I1677"/>
      <c r="J1677"/>
      <c r="K1677"/>
      <c r="L1677"/>
      <c r="M1677"/>
      <c r="N1677"/>
    </row>
    <row r="1678" spans="7:14" ht="12.75">
      <c r="G1678"/>
      <c r="H1678"/>
      <c r="I1678"/>
      <c r="J1678"/>
      <c r="K1678"/>
      <c r="L1678"/>
      <c r="M1678"/>
      <c r="N1678"/>
    </row>
    <row r="1679" spans="7:14" ht="12.75">
      <c r="G1679"/>
      <c r="H1679"/>
      <c r="I1679"/>
      <c r="J1679"/>
      <c r="K1679"/>
      <c r="L1679"/>
      <c r="M1679"/>
      <c r="N1679"/>
    </row>
    <row r="1680" spans="7:14" ht="12.75">
      <c r="G1680"/>
      <c r="H1680"/>
      <c r="I1680"/>
      <c r="J1680"/>
      <c r="K1680"/>
      <c r="L1680"/>
      <c r="M1680"/>
      <c r="N1680"/>
    </row>
    <row r="1681" spans="7:14" ht="12.75">
      <c r="G1681"/>
      <c r="H1681"/>
      <c r="I1681"/>
      <c r="J1681"/>
      <c r="K1681"/>
      <c r="L1681"/>
      <c r="M1681"/>
      <c r="N1681"/>
    </row>
    <row r="1682" spans="7:14" ht="12.75">
      <c r="G1682"/>
      <c r="H1682"/>
      <c r="I1682"/>
      <c r="J1682"/>
      <c r="K1682"/>
      <c r="L1682"/>
      <c r="M1682"/>
      <c r="N1682"/>
    </row>
    <row r="1683" spans="7:14" ht="12.75">
      <c r="G1683"/>
      <c r="H1683"/>
      <c r="I1683"/>
      <c r="J1683"/>
      <c r="K1683"/>
      <c r="L1683"/>
      <c r="M1683"/>
      <c r="N1683"/>
    </row>
    <row r="1684" spans="7:14" ht="12.75">
      <c r="G1684"/>
      <c r="H1684"/>
      <c r="I1684"/>
      <c r="J1684"/>
      <c r="K1684"/>
      <c r="L1684"/>
      <c r="M1684"/>
      <c r="N1684"/>
    </row>
    <row r="1685" spans="7:14" ht="12.75">
      <c r="G1685"/>
      <c r="H1685"/>
      <c r="I1685"/>
      <c r="J1685"/>
      <c r="K1685"/>
      <c r="L1685"/>
      <c r="M1685"/>
      <c r="N1685"/>
    </row>
    <row r="1686" spans="7:14" ht="12.75">
      <c r="G1686"/>
      <c r="H1686"/>
      <c r="I1686"/>
      <c r="J1686"/>
      <c r="K1686"/>
      <c r="L1686"/>
      <c r="M1686"/>
      <c r="N1686"/>
    </row>
    <row r="1687" spans="7:14" ht="12.75">
      <c r="G1687"/>
      <c r="H1687"/>
      <c r="I1687"/>
      <c r="J1687"/>
      <c r="K1687"/>
      <c r="L1687"/>
      <c r="M1687"/>
      <c r="N1687"/>
    </row>
    <row r="1688" spans="7:14" ht="12.75">
      <c r="G1688"/>
      <c r="H1688"/>
      <c r="I1688"/>
      <c r="J1688"/>
      <c r="K1688"/>
      <c r="L1688"/>
      <c r="M1688"/>
      <c r="N1688"/>
    </row>
    <row r="1689" spans="7:14" ht="12.75">
      <c r="G1689"/>
      <c r="H1689"/>
      <c r="I1689"/>
      <c r="J1689"/>
      <c r="K1689"/>
      <c r="L1689"/>
      <c r="M1689"/>
      <c r="N1689"/>
    </row>
    <row r="1690" spans="7:14" ht="12.75">
      <c r="G1690"/>
      <c r="H1690"/>
      <c r="I1690"/>
      <c r="J1690"/>
      <c r="K1690"/>
      <c r="L1690"/>
      <c r="M1690"/>
      <c r="N1690"/>
    </row>
    <row r="1691" spans="7:14" ht="12.75">
      <c r="G1691"/>
      <c r="H1691"/>
      <c r="I1691"/>
      <c r="J1691"/>
      <c r="K1691"/>
      <c r="L1691"/>
      <c r="M1691"/>
      <c r="N1691"/>
    </row>
    <row r="1692" spans="7:14" ht="12.75">
      <c r="G1692"/>
      <c r="H1692"/>
      <c r="I1692"/>
      <c r="J1692"/>
      <c r="K1692"/>
      <c r="L1692"/>
      <c r="M1692"/>
      <c r="N1692"/>
    </row>
    <row r="1693" spans="7:14" ht="12.75">
      <c r="G1693"/>
      <c r="H1693"/>
      <c r="I1693"/>
      <c r="J1693"/>
      <c r="K1693"/>
      <c r="L1693"/>
      <c r="M1693"/>
      <c r="N1693"/>
    </row>
    <row r="1694" spans="7:14" ht="12.75">
      <c r="G1694"/>
      <c r="H1694"/>
      <c r="I1694"/>
      <c r="J1694"/>
      <c r="K1694"/>
      <c r="L1694"/>
      <c r="M1694"/>
      <c r="N1694"/>
    </row>
    <row r="1695" spans="7:14" ht="12.75">
      <c r="G1695"/>
      <c r="H1695"/>
      <c r="I1695"/>
      <c r="J1695"/>
      <c r="K1695"/>
      <c r="L1695"/>
      <c r="M1695"/>
      <c r="N1695"/>
    </row>
    <row r="1696" spans="7:14" ht="12.75">
      <c r="G1696"/>
      <c r="H1696"/>
      <c r="I1696"/>
      <c r="J1696"/>
      <c r="K1696"/>
      <c r="L1696"/>
      <c r="M1696"/>
      <c r="N1696"/>
    </row>
    <row r="1697" spans="7:14" ht="12.75">
      <c r="G1697"/>
      <c r="H1697"/>
      <c r="I1697"/>
      <c r="J1697"/>
      <c r="K1697"/>
      <c r="L1697"/>
      <c r="M1697"/>
      <c r="N1697"/>
    </row>
    <row r="1698" spans="7:14" ht="12.75">
      <c r="G1698"/>
      <c r="H1698"/>
      <c r="I1698"/>
      <c r="J1698"/>
      <c r="K1698"/>
      <c r="L1698"/>
      <c r="M1698"/>
      <c r="N1698"/>
    </row>
    <row r="1699" spans="7:14" ht="12.75">
      <c r="G1699"/>
      <c r="H1699"/>
      <c r="I1699"/>
      <c r="J1699"/>
      <c r="K1699"/>
      <c r="L1699"/>
      <c r="M1699"/>
      <c r="N1699"/>
    </row>
    <row r="1700" spans="7:14" ht="12.75">
      <c r="G1700"/>
      <c r="H1700"/>
      <c r="I1700"/>
      <c r="J1700"/>
      <c r="K1700"/>
      <c r="L1700"/>
      <c r="M1700"/>
      <c r="N1700"/>
    </row>
    <row r="1701" spans="7:14" ht="12.75">
      <c r="G1701"/>
      <c r="H1701"/>
      <c r="I1701"/>
      <c r="J1701"/>
      <c r="K1701"/>
      <c r="L1701"/>
      <c r="M1701"/>
      <c r="N1701"/>
    </row>
    <row r="1702" spans="7:14" ht="12.75">
      <c r="G1702"/>
      <c r="H1702"/>
      <c r="I1702"/>
      <c r="J1702"/>
      <c r="K1702"/>
      <c r="L1702"/>
      <c r="M1702"/>
      <c r="N1702"/>
    </row>
    <row r="1703" spans="7:14" ht="12.75">
      <c r="G1703"/>
      <c r="H1703"/>
      <c r="I1703"/>
      <c r="J1703"/>
      <c r="K1703"/>
      <c r="L1703"/>
      <c r="M1703"/>
      <c r="N1703"/>
    </row>
    <row r="1704" spans="7:14" ht="12.75">
      <c r="G1704"/>
      <c r="H1704"/>
      <c r="I1704"/>
      <c r="J1704"/>
      <c r="K1704"/>
      <c r="L1704"/>
      <c r="M1704"/>
      <c r="N1704"/>
    </row>
    <row r="1705" spans="7:14" ht="12.75">
      <c r="G1705"/>
      <c r="H1705"/>
      <c r="I1705"/>
      <c r="J1705"/>
      <c r="K1705"/>
      <c r="L1705"/>
      <c r="M1705"/>
      <c r="N1705"/>
    </row>
    <row r="1706" spans="7:14" ht="12.75">
      <c r="G1706"/>
      <c r="H1706"/>
      <c r="I1706"/>
      <c r="J1706"/>
      <c r="K1706"/>
      <c r="L1706"/>
      <c r="M1706"/>
      <c r="N1706"/>
    </row>
    <row r="1707" spans="7:14" ht="12.75">
      <c r="G1707"/>
      <c r="H1707"/>
      <c r="I1707"/>
      <c r="J1707"/>
      <c r="K1707"/>
      <c r="L1707"/>
      <c r="M1707"/>
      <c r="N1707"/>
    </row>
    <row r="1708" spans="7:14" ht="12.75">
      <c r="G1708"/>
      <c r="H1708"/>
      <c r="I1708"/>
      <c r="J1708"/>
      <c r="K1708"/>
      <c r="L1708"/>
      <c r="M1708"/>
      <c r="N1708"/>
    </row>
    <row r="1709" spans="7:14" ht="12.75">
      <c r="G1709"/>
      <c r="H1709"/>
      <c r="I1709"/>
      <c r="J1709"/>
      <c r="K1709"/>
      <c r="L1709"/>
      <c r="M1709"/>
      <c r="N1709"/>
    </row>
    <row r="1710" spans="7:14" ht="12.75">
      <c r="G1710"/>
      <c r="H1710"/>
      <c r="I1710"/>
      <c r="J1710"/>
      <c r="K1710"/>
      <c r="L1710"/>
      <c r="M1710"/>
      <c r="N1710"/>
    </row>
    <row r="1711" spans="7:14" ht="12.75">
      <c r="G1711"/>
      <c r="H1711"/>
      <c r="I1711"/>
      <c r="J1711"/>
      <c r="K1711"/>
      <c r="L1711"/>
      <c r="M1711"/>
      <c r="N1711"/>
    </row>
    <row r="1712" spans="7:14" ht="12.75">
      <c r="G1712"/>
      <c r="H1712"/>
      <c r="I1712"/>
      <c r="J1712"/>
      <c r="K1712"/>
      <c r="L1712"/>
      <c r="M1712"/>
      <c r="N1712"/>
    </row>
    <row r="1713" spans="7:14" ht="12.75">
      <c r="G1713"/>
      <c r="H1713"/>
      <c r="I1713"/>
      <c r="J1713"/>
      <c r="K1713"/>
      <c r="L1713"/>
      <c r="M1713"/>
      <c r="N1713"/>
    </row>
    <row r="1714" spans="7:14" ht="12.75">
      <c r="G1714"/>
      <c r="H1714"/>
      <c r="I1714"/>
      <c r="J1714"/>
      <c r="K1714"/>
      <c r="L1714"/>
      <c r="M1714"/>
      <c r="N1714"/>
    </row>
    <row r="1715" spans="7:14" ht="12.75">
      <c r="G1715"/>
      <c r="H1715"/>
      <c r="I1715"/>
      <c r="J1715"/>
      <c r="K1715"/>
      <c r="L1715"/>
      <c r="M1715"/>
      <c r="N1715"/>
    </row>
    <row r="1716" spans="7:14" ht="12.75">
      <c r="G1716"/>
      <c r="H1716"/>
      <c r="I1716"/>
      <c r="J1716"/>
      <c r="K1716"/>
      <c r="L1716"/>
      <c r="M1716"/>
      <c r="N1716"/>
    </row>
    <row r="1717" spans="7:14" ht="12.75">
      <c r="G1717"/>
      <c r="H1717"/>
      <c r="I1717"/>
      <c r="J1717"/>
      <c r="K1717"/>
      <c r="L1717"/>
      <c r="M1717"/>
      <c r="N1717"/>
    </row>
    <row r="1718" spans="7:14" ht="12.75">
      <c r="G1718"/>
      <c r="H1718"/>
      <c r="I1718"/>
      <c r="J1718"/>
      <c r="K1718"/>
      <c r="L1718"/>
      <c r="M1718"/>
      <c r="N1718"/>
    </row>
    <row r="1719" spans="7:14" ht="12.75">
      <c r="G1719"/>
      <c r="H1719"/>
      <c r="I1719"/>
      <c r="J1719"/>
      <c r="K1719"/>
      <c r="L1719"/>
      <c r="M1719"/>
      <c r="N1719"/>
    </row>
    <row r="1720" spans="7:14" ht="12.75">
      <c r="G1720"/>
      <c r="H1720"/>
      <c r="I1720"/>
      <c r="J1720"/>
      <c r="K1720"/>
      <c r="L1720"/>
      <c r="M1720"/>
      <c r="N1720"/>
    </row>
    <row r="1721" spans="7:14" ht="12.75">
      <c r="G1721"/>
      <c r="H1721"/>
      <c r="I1721"/>
      <c r="J1721"/>
      <c r="K1721"/>
      <c r="L1721"/>
      <c r="M1721"/>
      <c r="N1721"/>
    </row>
    <row r="1722" spans="7:14" ht="12.75">
      <c r="G1722"/>
      <c r="H1722"/>
      <c r="I1722"/>
      <c r="J1722"/>
      <c r="K1722"/>
      <c r="L1722"/>
      <c r="M1722"/>
      <c r="N1722"/>
    </row>
    <row r="1723" spans="7:14" ht="12.75">
      <c r="G1723"/>
      <c r="H1723"/>
      <c r="I1723"/>
      <c r="J1723"/>
      <c r="K1723"/>
      <c r="L1723"/>
      <c r="M1723"/>
      <c r="N1723"/>
    </row>
    <row r="1724" spans="7:14" ht="12.75">
      <c r="G1724"/>
      <c r="H1724"/>
      <c r="I1724"/>
      <c r="J1724"/>
      <c r="K1724"/>
      <c r="L1724"/>
      <c r="M1724"/>
      <c r="N1724"/>
    </row>
    <row r="1725" spans="7:14" ht="12.75">
      <c r="G1725"/>
      <c r="H1725"/>
      <c r="I1725"/>
      <c r="J1725"/>
      <c r="K1725"/>
      <c r="L1725"/>
      <c r="M1725"/>
      <c r="N1725"/>
    </row>
    <row r="1726" spans="7:14" ht="12.75">
      <c r="G1726"/>
      <c r="H1726"/>
      <c r="I1726"/>
      <c r="J1726"/>
      <c r="K1726"/>
      <c r="L1726"/>
      <c r="M1726"/>
      <c r="N1726"/>
    </row>
    <row r="1727" spans="7:14" ht="12.75">
      <c r="G1727"/>
      <c r="H1727"/>
      <c r="I1727"/>
      <c r="J1727"/>
      <c r="K1727"/>
      <c r="L1727"/>
      <c r="M1727"/>
      <c r="N1727"/>
    </row>
    <row r="1728" spans="7:14" ht="12.75">
      <c r="G1728"/>
      <c r="H1728"/>
      <c r="I1728"/>
      <c r="J1728"/>
      <c r="K1728"/>
      <c r="L1728"/>
      <c r="M1728"/>
      <c r="N1728"/>
    </row>
  </sheetData>
  <printOptions/>
  <pageMargins left="0.22" right="0.1" top="0.51" bottom="0.32" header="0.34" footer="0.32"/>
  <pageSetup horizontalDpi="600" verticalDpi="600" orientation="portrait" paperSize="9" scale="75" r:id="rId1"/>
  <rowBreaks count="3" manualBreakCount="3">
    <brk id="71" max="13" man="1"/>
    <brk id="135" max="13" man="1"/>
    <brk id="2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2005-06-10T08:37:41Z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