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5" yWindow="4275" windowWidth="4245" windowHeight="1830" tabRatio="586" activeTab="0"/>
  </bookViews>
  <sheets>
    <sheet name="riepilogo" sheetId="1" r:id="rId1"/>
    <sheet name="riep_settori" sheetId="2" r:id="rId2"/>
    <sheet name="riep_quartieri" sheetId="3" r:id="rId3"/>
    <sheet name="coord. serv.sociali" sheetId="4" r:id="rId4"/>
    <sheet name="salute_qualità" sheetId="5" r:id="rId5"/>
    <sheet name="istruzione e sport" sheetId="6" r:id="rId6"/>
    <sheet name="cultura " sheetId="7" r:id="rId7"/>
    <sheet name="ambiente" sheetId="8" r:id="rId8"/>
    <sheet name="traffico" sheetId="9" r:id="rId9"/>
    <sheet name="patrimonio" sheetId="10" r:id="rId10"/>
    <sheet name="acquisti" sheetId="11" r:id="rId11"/>
    <sheet name="affari generali" sheetId="12" r:id="rId12"/>
    <sheet name="borgo panigale" sheetId="13" r:id="rId13"/>
    <sheet name="navile" sheetId="14" r:id="rId14"/>
    <sheet name="porto" sheetId="15" r:id="rId15"/>
    <sheet name="reno" sheetId="16" r:id="rId16"/>
    <sheet name="san donato" sheetId="17" r:id="rId17"/>
    <sheet name="santo stefano" sheetId="18" r:id="rId18"/>
    <sheet name="san vitale" sheetId="19" r:id="rId19"/>
    <sheet name="saragozza" sheetId="20" r:id="rId20"/>
    <sheet name="savena" sheetId="21" r:id="rId21"/>
    <sheet name="vari" sheetId="22" r:id="rId22"/>
  </sheets>
  <definedNames>
    <definedName name="_xlnm.Print_Area" localSheetId="10">'acquisti'!$A$1:$N$24</definedName>
    <definedName name="_xlnm.Print_Area" localSheetId="11">'affari generali'!$A$1:$N$25</definedName>
    <definedName name="_xlnm.Print_Area" localSheetId="7">'ambiente'!$A$1:$N$69</definedName>
    <definedName name="_xlnm.Print_Area" localSheetId="12">'borgo panigale'!$A$1:$N$22</definedName>
    <definedName name="_xlnm.Print_Area" localSheetId="3">'coord. serv.sociali'!$A$1:$N$49</definedName>
    <definedName name="_xlnm.Print_Area" localSheetId="6">'cultura '!$A$1:$N$67</definedName>
    <definedName name="_xlnm.Print_Area" localSheetId="5">'istruzione e sport'!$A$1:$N$34</definedName>
    <definedName name="_xlnm.Print_Area" localSheetId="13">'navile'!$A$1:$N$22</definedName>
    <definedName name="_xlnm.Print_Area" localSheetId="9">'patrimonio'!$A$1:$N$39</definedName>
    <definedName name="_xlnm.Print_Area" localSheetId="14">'porto'!$A$1:$N$23</definedName>
    <definedName name="_xlnm.Print_Area" localSheetId="15">'reno'!$A$1:$N$17</definedName>
    <definedName name="_xlnm.Print_Area" localSheetId="0">'riepilogo'!$A$1:$J$35</definedName>
    <definedName name="_xlnm.Print_Area" localSheetId="4">'salute_qualità'!$A$1:$N$15</definedName>
    <definedName name="_xlnm.Print_Area" localSheetId="16">'san donato'!$A$1:$N$9</definedName>
    <definedName name="_xlnm.Print_Area" localSheetId="18">'san vitale'!$A$1:$N$19</definedName>
    <definedName name="_xlnm.Print_Area" localSheetId="17">'santo stefano'!$A$1:$N$18</definedName>
    <definedName name="_xlnm.Print_Area" localSheetId="19">'saragozza'!$A$1:$N$15</definedName>
    <definedName name="_xlnm.Print_Area" localSheetId="20">'savena'!$A$1:$N$21</definedName>
    <definedName name="_xlnm.Print_Area" localSheetId="8">'traffico'!$A$1:$N$45</definedName>
    <definedName name="_xlnm.Print_Area" localSheetId="21">'vari'!$A$1:$N$11</definedName>
    <definedName name="_xlnm.Print_Titles" localSheetId="10">'acquisti'!$1:$6</definedName>
    <definedName name="_xlnm.Print_Titles" localSheetId="11">'affari generali'!$1:$6</definedName>
    <definedName name="_xlnm.Print_Titles" localSheetId="7">'ambiente'!$1:$6</definedName>
    <definedName name="_xlnm.Print_Titles" localSheetId="12">'borgo panigale'!$1:$6</definedName>
    <definedName name="_xlnm.Print_Titles" localSheetId="3">'coord. serv.sociali'!$1:$6</definedName>
    <definedName name="_xlnm.Print_Titles" localSheetId="6">'cultura '!$1:$6</definedName>
    <definedName name="_xlnm.Print_Titles" localSheetId="5">'istruzione e sport'!$1:$6</definedName>
    <definedName name="_xlnm.Print_Titles" localSheetId="13">'navile'!$1:$6</definedName>
    <definedName name="_xlnm.Print_Titles" localSheetId="9">'patrimonio'!$1:$6</definedName>
    <definedName name="_xlnm.Print_Titles" localSheetId="14">'porto'!$1:$6</definedName>
    <definedName name="_xlnm.Print_Titles" localSheetId="15">'reno'!$1:$6</definedName>
    <definedName name="_xlnm.Print_Titles" localSheetId="2">'riep_quartieri'!$1:$6</definedName>
    <definedName name="_xlnm.Print_Titles" localSheetId="1">'riep_settori'!$1:$6</definedName>
    <definedName name="_xlnm.Print_Titles" localSheetId="4">'salute_qualità'!$1:$6</definedName>
    <definedName name="_xlnm.Print_Titles" localSheetId="16">'san donato'!$1:$6</definedName>
    <definedName name="_xlnm.Print_Titles" localSheetId="18">'san vitale'!$1:$6</definedName>
    <definedName name="_xlnm.Print_Titles" localSheetId="17">'santo stefano'!$1:$6</definedName>
    <definedName name="_xlnm.Print_Titles" localSheetId="19">'saragozza'!$1:$6</definedName>
    <definedName name="_xlnm.Print_Titles" localSheetId="20">'savena'!$1:$6</definedName>
    <definedName name="_xlnm.Print_Titles" localSheetId="8">'traffico'!$1:$6</definedName>
    <definedName name="_xlnm.Print_Titles" localSheetId="21">'vari'!$1:$6</definedName>
  </definedNames>
  <calcPr fullCalcOnLoad="1"/>
</workbook>
</file>

<file path=xl/sharedStrings.xml><?xml version="1.0" encoding="utf-8"?>
<sst xmlns="http://schemas.openxmlformats.org/spreadsheetml/2006/main" count="2081" uniqueCount="682">
  <si>
    <t>Manut. straord. elem. Rodari per realizz.  nido</t>
  </si>
  <si>
    <t>Contributo Università</t>
  </si>
  <si>
    <t>Compl. interv. complesso scolastico Don Milani-materna G.Rossi-Cattaneo-media Pepoli</t>
  </si>
  <si>
    <t>Sistemazione rete fognaria compl. scolastico Lunetta Gamberini (materne-elem. e medie)</t>
  </si>
  <si>
    <t>Compl. scolastico Marconi: variante in aumento</t>
  </si>
  <si>
    <t>G.M.n.205</t>
  </si>
  <si>
    <t xml:space="preserve">     - Ristrutturazione</t>
  </si>
  <si>
    <t>Scuola dell'infanzia Arco Guidi: ampliamento</t>
  </si>
  <si>
    <t>Scuola elementare Bombicci : manut. straord.</t>
  </si>
  <si>
    <t>Opere di competenza del Consiglio Comunale - Riepilogo generale per settore e progetto</t>
  </si>
  <si>
    <t xml:space="preserve">    - Acquisto dalle Poste Italiane S.p.A. di 9 alloggi con autorimesse nelle vie Casini e Agucchi</t>
  </si>
  <si>
    <t xml:space="preserve">          - realizzazione nuovo condotto fognario </t>
  </si>
  <si>
    <t xml:space="preserve">   - interventi per la manutenzione straordinaria</t>
  </si>
  <si>
    <t xml:space="preserve">   - realizz. impianto illuminazione campo atletica leggera Bauman</t>
  </si>
  <si>
    <t xml:space="preserve">   - manut. straord.  campo atletica leggera Bauman</t>
  </si>
  <si>
    <t xml:space="preserve">   - verifica strutturale e rifacimento manto di copertura </t>
  </si>
  <si>
    <t xml:space="preserve">   - fornitura e posa ascensore oleodinamico</t>
  </si>
  <si>
    <t xml:space="preserve">   - manut. straord. su condutture di adduzione acqua </t>
  </si>
  <si>
    <t xml:space="preserve">   - allacciamento Enel alla cabina MT/BT </t>
  </si>
  <si>
    <t xml:space="preserve">   - Ristrutt. locali di via del Porto  da adibire a nuovo deposito delle bare</t>
  </si>
  <si>
    <t xml:space="preserve">    - Lavori all'edificio di via Polese 15/B</t>
  </si>
  <si>
    <t xml:space="preserve">     - Giardino Saffi-Scalo (Q.re Porto) e area Don Sturzo (Q.re 
      Saragozza)</t>
  </si>
  <si>
    <t>Giardini di quartiere - ripristini e completamenti</t>
  </si>
  <si>
    <t>Giardini di quartiere: arredo urbano - interventi vari</t>
  </si>
  <si>
    <t>Riqualificazione aree urbane: sistema di videosorveglianza in P.zza Verdi e strade concorrenti</t>
  </si>
  <si>
    <t>- Realizzazione stazioni  e nodi interscambio:  interventi su stazione Casteldebole</t>
  </si>
  <si>
    <t xml:space="preserve">   - ristrutt. e messa a norma imp. illum. pubblica in alcune strade dei quartieri Porto, Saragozza, S.Stefano, S.Vitale</t>
  </si>
  <si>
    <t xml:space="preserve">   - interventi vari</t>
  </si>
  <si>
    <t>Interventi vari</t>
  </si>
  <si>
    <t xml:space="preserve">            - ristrutt. edificio di via Caduti di via Fani </t>
  </si>
  <si>
    <t>Risanamento edificio via Zanardi nn.210-212-214: var. in aum.</t>
  </si>
  <si>
    <t>- Acq.  area destinata alla ricostruzione di un centro sociale</t>
  </si>
  <si>
    <t>Palazzo Baciocchi: ristrutt. corpo di fabbrica novecentesco annesso al palazzo</t>
  </si>
  <si>
    <t xml:space="preserve">    - opere complementari e arredi</t>
  </si>
  <si>
    <t xml:space="preserve">    - sistemazione area esterna</t>
  </si>
  <si>
    <t xml:space="preserve">    - arredo esterno</t>
  </si>
  <si>
    <t xml:space="preserve">    - fornitura attrezzature di cucina e lavanderia</t>
  </si>
  <si>
    <t xml:space="preserve">    - ristrutturazione - 1^ lotto</t>
  </si>
  <si>
    <t xml:space="preserve">    - Spogliatoi campo di calcio</t>
  </si>
  <si>
    <t xml:space="preserve">     - Consolidamento  strutt. edificio scolastico già sede della scuola media J.della Quercia</t>
  </si>
  <si>
    <t xml:space="preserve">     - Manut. straord. ex complesso scolastico J.della Quercia</t>
  </si>
  <si>
    <t>SETTORE / PROGETTI</t>
  </si>
  <si>
    <t>Progetto "Centri diurni per anziani"</t>
  </si>
  <si>
    <t xml:space="preserve">Progetto "Manut.  straord.  e  adeg.  norm.  edifici  di </t>
  </si>
  <si>
    <t xml:space="preserve">                      proprietà comunale ad utilizzo scolastico"</t>
  </si>
  <si>
    <t>Progetto "Ex Sala Borsa"</t>
  </si>
  <si>
    <t>Progetto "Museo Morandi e Collezioni com.li d'Arte"</t>
  </si>
  <si>
    <t>Progetto "Teatro Comunale"</t>
  </si>
  <si>
    <t>Progetto "Polo Culturale ex Manifattura Tabacchi"</t>
  </si>
  <si>
    <t>Acquisizioni, permute ed espropri diversi per pubblica utilità</t>
  </si>
  <si>
    <t xml:space="preserve">                      storico monumentale"</t>
  </si>
  <si>
    <t>Progetto "Parchi lungofiume e fascia boscata"</t>
  </si>
  <si>
    <t xml:space="preserve">Progetto "Realizz. interv. di riqualif. del verde e di parchi </t>
  </si>
  <si>
    <t xml:space="preserve">                     a valenza cittadina"</t>
  </si>
  <si>
    <t xml:space="preserve">                     a valenza di quartiere"</t>
  </si>
  <si>
    <t>Progetto "Adeguamento rete fognaria e altri interventi</t>
  </si>
  <si>
    <t xml:space="preserve">                      di risanamento ambientale"</t>
  </si>
  <si>
    <t>Progetto "Qualità urbana: riqual. Vie e Piazze cittadine"</t>
  </si>
  <si>
    <t>Progetto "Sistema di trasporto pubblico"</t>
  </si>
  <si>
    <t>Progetto "Adeguamento e manutenzione rete viaria"</t>
  </si>
  <si>
    <t>Progetto "Adeguamento  e  manutenzione  di</t>
  </si>
  <si>
    <t xml:space="preserve">                      impianti di illuminazione pubblica"</t>
  </si>
  <si>
    <t>Progetto "Interventi per la casa"</t>
  </si>
  <si>
    <t>Progetto "Arredi, attrezz. e altri beni mobili per i servizi</t>
  </si>
  <si>
    <t xml:space="preserve">                      comunali"</t>
  </si>
  <si>
    <t>TOT. OPERE DI COMPETENZA DEL CONSIGLIO COMUNALE</t>
  </si>
  <si>
    <t>Opere di competenza dei Consigli di Quartiere - Riepilogo generale per quartiere e progetto</t>
  </si>
  <si>
    <t>QUARTIERE / PROGETTI</t>
  </si>
  <si>
    <t>Progetto "Centri civici e uffici di quartiere"</t>
  </si>
  <si>
    <t>Manut. straord. del patrimonio comunale affidato alla</t>
  </si>
  <si>
    <t>gestione dei Consigli di  Quartiere</t>
  </si>
  <si>
    <t>TOTALE QUARTIERI</t>
  </si>
  <si>
    <t>Interv. vari di manut. straord. del patrimonio com.le di</t>
  </si>
  <si>
    <t>competenza del Quartiere</t>
  </si>
  <si>
    <t>Manut. straord. strutture di prima accoglienza e campi nomadi/profughi</t>
  </si>
  <si>
    <t>Aumento potenza Enel e spostamento contatore nell'edificio di via Battistelli</t>
  </si>
  <si>
    <t>Complesso scolastico Don Milani: manut. straord.</t>
  </si>
  <si>
    <t>Manut. straord. scuola media Farini</t>
  </si>
  <si>
    <t>Adeg. Impianti elettrici scuola media Farini e Don Marella</t>
  </si>
  <si>
    <t>Manut. straord. scuola Don Marella</t>
  </si>
  <si>
    <r>
      <t xml:space="preserve">L'importo di </t>
    </r>
    <r>
      <rPr>
        <b/>
        <sz val="10"/>
        <color indexed="20"/>
        <rFont val="Arial"/>
        <family val="2"/>
      </rPr>
      <t>68.092</t>
    </r>
    <r>
      <rPr>
        <sz val="10"/>
        <rFont val="Arial"/>
        <family val="2"/>
      </rPr>
      <t xml:space="preserve"> milioni di finanziamenti c/mutuo si compone di nuovi mutui per 58.350 mil., utilizzo residui di mutui  per 9.485 mil. e ridestinazioni per 257 mil.</t>
    </r>
  </si>
  <si>
    <t>TOT. OPERE DI COMPETENZA DEI CONSIGLI DI QUARTIERE</t>
  </si>
  <si>
    <t>Piano poliennale dei lavori pubblici e degli investimenti 2000 - Consuntivo al 31 dicembre</t>
  </si>
  <si>
    <t>Progetto "Biblioteche di  quartiere"</t>
  </si>
  <si>
    <t>Settore Territorio e Riqualificazione Urbana</t>
  </si>
  <si>
    <t>Progetto "Qualità urbana: riqual. mercati rionali cittadini"</t>
  </si>
  <si>
    <t>Progetto "Altri teatri comunali"</t>
  </si>
  <si>
    <t>Progetto "Scuole medie inferiori"</t>
  </si>
  <si>
    <t>Scuola media Guinizzelli: messa in sicurezza</t>
  </si>
  <si>
    <t>G.M.n.206</t>
  </si>
  <si>
    <t>Progetto "Centri sociali"</t>
  </si>
  <si>
    <t>G.M.n.1272</t>
  </si>
  <si>
    <t>G.M.n.1273</t>
  </si>
  <si>
    <t>Piano poliennale dei lavori pubblici e degli investimenti 2000
Consuntivo al 31 dicembre</t>
  </si>
  <si>
    <t>G.M.n.1274</t>
  </si>
  <si>
    <t>Manut. straord. locali di via Remorsella da adibire ad archivio del Tribunale</t>
  </si>
  <si>
    <t>Centro socio-riabilitativo diurno per handicappati adulti di via del Pilastro: lavori in economia</t>
  </si>
  <si>
    <t>Acquisto e riparazione panchine per via IV Novembre</t>
  </si>
  <si>
    <t>Manifattura Tabacchi: ulteriori forniture nella Biblioteca della cineteca</t>
  </si>
  <si>
    <t xml:space="preserve">D.Dir. </t>
  </si>
  <si>
    <t>G.M.n.1305</t>
  </si>
  <si>
    <t>Economia di mutuo</t>
  </si>
  <si>
    <t>Entr. Corr.</t>
  </si>
  <si>
    <t>Finanziamento per 445 mil. sul Tit. I</t>
  </si>
  <si>
    <t>Rifugio della solidarietà via Fioravanti: lavori urgenti</t>
  </si>
  <si>
    <t>G.M.n.1235</t>
  </si>
  <si>
    <t>Consorzio vie S.Stefano e Borgonuovo</t>
  </si>
  <si>
    <t>Consorzio vie Galliera e Fondazza</t>
  </si>
  <si>
    <t>Nido Mazzoni: ristrutturazione</t>
  </si>
  <si>
    <t>Scuola elementare Jean Piaget: messa a norma</t>
  </si>
  <si>
    <t>G.M.. n.563</t>
  </si>
  <si>
    <t>G.M.n.46</t>
  </si>
  <si>
    <t>Biblioteca N.Ginzburg: ampliamento</t>
  </si>
  <si>
    <t>G.M.n.314</t>
  </si>
  <si>
    <t>G.M.n.311</t>
  </si>
  <si>
    <t>Economie di mutui</t>
  </si>
  <si>
    <t>Installazione apparati  radio su auto della Polizia Municipale e altri interventi</t>
  </si>
  <si>
    <t>G.M.n.313</t>
  </si>
  <si>
    <t>Messa a norma di alcuni locali</t>
  </si>
  <si>
    <t>Q.re Reno: RSAH di via Battindarno - compl. apparecchiature</t>
  </si>
  <si>
    <t xml:space="preserve">Mutuo </t>
  </si>
  <si>
    <t>G.M.n.340</t>
  </si>
  <si>
    <t>G.M.n.325</t>
  </si>
  <si>
    <t>Potenz. impianti facenti capo alla Cabina Giordani: variante in aumento</t>
  </si>
  <si>
    <t>G.M.n.333</t>
  </si>
  <si>
    <t>G.M.n.711</t>
  </si>
  <si>
    <t>G.M.n.276</t>
  </si>
  <si>
    <t>Res. Disp. Fin. Orig. - Ribasso d'asta</t>
  </si>
  <si>
    <t>Riqual. e moderazione del traffico in alcune strade del Q.re Reno: variante in aumento</t>
  </si>
  <si>
    <t>G.M.n.338</t>
  </si>
  <si>
    <t>Palazzo Baciocchi: lavori per adibire un locale  ad aula udienza</t>
  </si>
  <si>
    <t>G.M.n.336</t>
  </si>
  <si>
    <t>G.M.n.334</t>
  </si>
  <si>
    <t>G.M.n.335</t>
  </si>
  <si>
    <t>G.M.n.339</t>
  </si>
  <si>
    <t>G.M.n.337</t>
  </si>
  <si>
    <t>G.M.n.369</t>
  </si>
  <si>
    <t>Ridestinazione mutuo per intervento non realizzato al Parco Agricolo S.Pellegrino</t>
  </si>
  <si>
    <t>G.M.n.370</t>
  </si>
  <si>
    <t>Museo civico medioevale: impianto anitintrusione e rilevazione incendi</t>
  </si>
  <si>
    <t>G.M.n.968</t>
  </si>
  <si>
    <t>G.M.n.958</t>
  </si>
  <si>
    <t>G.M.n.1057</t>
  </si>
  <si>
    <t>G.M.n.1058</t>
  </si>
  <si>
    <t>G.M.n.956</t>
  </si>
  <si>
    <t>Ristrutturazione e adeguamento locali CMLC nell'ambito del progetto MAMBO: variante in aumento</t>
  </si>
  <si>
    <t>G.M.n.955</t>
  </si>
  <si>
    <t xml:space="preserve">    - Realizz. nuova raccolta acque meteoriche nell'area verde  Lunetta Gamberini</t>
  </si>
  <si>
    <t>Progetto approvato nel 1999</t>
  </si>
  <si>
    <t>Aldini Valeriani: impianti produzione energia</t>
  </si>
  <si>
    <t>Manut. straord. via degli Orti</t>
  </si>
  <si>
    <t>Manut. straord., adeguam. e potenziamento impianti semaforici</t>
  </si>
  <si>
    <t>Manut. straord. nido Coccheri</t>
  </si>
  <si>
    <t>Aggiornamento strumenti informatici del Settore Lavori Pubblici</t>
  </si>
  <si>
    <t>Contr.Reg.</t>
  </si>
  <si>
    <t>G.M.n.403</t>
  </si>
  <si>
    <t>G.M.n.406</t>
  </si>
  <si>
    <t>G.M.n.404</t>
  </si>
  <si>
    <t>- Acquisizione da IACP di area inclusa nel piano particolareggiato "Zona Fiera Staligrado"</t>
  </si>
  <si>
    <t>Acquisizione contro permuta (introito L. 261,6 milioni contro spesa L. 292,5 milioni)</t>
  </si>
  <si>
    <t xml:space="preserve">- Acquisizione dalla AUSL di vari cespiti (ex cinema Ambasciatori, nido d'infanzia Villa Mazzacorati, scuole Testi Rasponi) </t>
  </si>
  <si>
    <t>C.C.   97</t>
  </si>
  <si>
    <t>G.M. n. 449</t>
  </si>
  <si>
    <t>G.M.n.449</t>
  </si>
  <si>
    <t>G.M. n.433</t>
  </si>
  <si>
    <t>G.M. n.438</t>
  </si>
  <si>
    <t>27/04/2000</t>
  </si>
  <si>
    <t>G.M. n.449</t>
  </si>
  <si>
    <t>G.M.n.436</t>
  </si>
  <si>
    <t>G.M. n.175</t>
  </si>
  <si>
    <t>Messa a norma impianti sportivi</t>
  </si>
  <si>
    <t>Acquisizione parzialmente contro permuta (introito L. 5.287 milioni contro spesa L. 8.085 milioni, compresi oneri contrattuali)</t>
  </si>
  <si>
    <t>TOTALE</t>
  </si>
  <si>
    <t>G.M.n.459</t>
  </si>
  <si>
    <t>Scuola elem. S.D.Savio: manut. straord. e adeguam. alcuni locali per adibirli a sede Direz. Didatt.</t>
  </si>
  <si>
    <t>G.M.n.437</t>
  </si>
  <si>
    <t>Fornitura arredi per l'ufficio del Sindaco</t>
  </si>
  <si>
    <t>G.M.n.481</t>
  </si>
  <si>
    <t>Studentato di via Larga: variante in aumento</t>
  </si>
  <si>
    <t>G.M.n.475</t>
  </si>
  <si>
    <t>Il progetto, approvato  in linea tecnica  dal Consiglio Comunale,  ammonta a complessivi 20 miliardi e 70 milioni,  10 miliardi  dei quali previsti per il 2001.</t>
  </si>
  <si>
    <t xml:space="preserve">Potenziamento impianto Illuminazione  comparto Nosadella-S.Isaia-Saragozza </t>
  </si>
  <si>
    <t>Q.re S. Donato: Padiglione Esprit Nouveau - ristrutturazione</t>
  </si>
  <si>
    <t>G.M.n.491</t>
  </si>
  <si>
    <t>Zis Barca - realizz. I  stralcio parco pubblico (villa Contri)</t>
  </si>
  <si>
    <t>Recupero edificio  di via Rivani 11 da adibire ad abitazione collettiva</t>
  </si>
  <si>
    <t>G.M.n.492</t>
  </si>
  <si>
    <t>Completamento imp. elettrico alle Collezioni e complet. cortile di servizio a Palazzo Comunale</t>
  </si>
  <si>
    <t>Res. Disp. Fin. Orig.</t>
  </si>
  <si>
    <t xml:space="preserve">Bologna 2000 S.r.l.: sottoscrizione aumento capitale </t>
  </si>
  <si>
    <t>G.M.n.508</t>
  </si>
  <si>
    <t>Titolo I</t>
  </si>
  <si>
    <t xml:space="preserve">            - manut. straord. alloggi gestiti da IACP</t>
  </si>
  <si>
    <t>Campo profughi di via Pianazze (Sasso Marconi): manut. urgente</t>
  </si>
  <si>
    <t>Ristrutturazione coperti di edifici di proprietà comunale</t>
  </si>
  <si>
    <t>Manut. straord. e consolidamento strutturale edifici di proprietà comunale</t>
  </si>
  <si>
    <t>Campo profughi di Trebbo di Reno (Castel Maggiore): manut. urgente</t>
  </si>
  <si>
    <t xml:space="preserve">Ristrutturazione ex asilo nido Bentini per apertura nuove sezioni scuola dell'infanzia </t>
  </si>
  <si>
    <t>Recupero ex Forno del Pane in via Don Minzoni per l'insediamento della GAM - messa in sicurezza strutturale - I° lotto</t>
  </si>
  <si>
    <t>Lavori adeg. ex istituto Sirani per trasferimento scuole Bombicci</t>
  </si>
  <si>
    <t>Progetto "Profughi"</t>
  </si>
  <si>
    <t>Palazzo Comunale: installazione tende per la Sala Bianca</t>
  </si>
  <si>
    <t>G.M.n.1071</t>
  </si>
  <si>
    <t>G.M.n.1072</t>
  </si>
  <si>
    <t>G.M.n.1074</t>
  </si>
  <si>
    <t>G.M.n.1075</t>
  </si>
  <si>
    <t>G.M.n.1076</t>
  </si>
  <si>
    <t>Piscina Spiraglio: variante in aumento</t>
  </si>
  <si>
    <t>G.M.n.799</t>
  </si>
  <si>
    <t>Ristrutturazione centro di prima accoglienza di via Guelfa</t>
  </si>
  <si>
    <t>Ulteriori interventi a favore di persone senza dimora</t>
  </si>
  <si>
    <t>Centro sportivo Bauman: montaggio miscelatori per docce</t>
  </si>
  <si>
    <t>Finanziamento del Ministero degli Interni</t>
  </si>
  <si>
    <t>Q.re San Vitale - Albergo popolare di via del Pallone: completamento impianti ed arredi</t>
  </si>
  <si>
    <t>Q.re Reno - Centro diurno per anziani e centro sociale C. de Vigri: completamento delle sistemazioni esterne e della recinzione</t>
  </si>
  <si>
    <t>Trasferimento attività attualmente ospitate c/o ex Forno del Pane</t>
  </si>
  <si>
    <t>Piazza Medaglie d'Oro: fornitura pensiline</t>
  </si>
  <si>
    <t>Residui di mutuo</t>
  </si>
  <si>
    <t xml:space="preserve">            - ristrutt. edificio di via T.Ruffo n.10-12</t>
  </si>
  <si>
    <t>G.M.n.1007</t>
  </si>
  <si>
    <t>Nuovo ponte sul torrente Lavino: variante in corso d'opera</t>
  </si>
  <si>
    <t>G.M.n.1008</t>
  </si>
  <si>
    <t>15/02/2000</t>
  </si>
  <si>
    <t>Res. Disp. Fin.orig.</t>
  </si>
  <si>
    <t>G.M.n.1010</t>
  </si>
  <si>
    <t>G.M.n.1011</t>
  </si>
  <si>
    <t>G.M.n.1012</t>
  </si>
  <si>
    <t>Oneri +</t>
  </si>
  <si>
    <t>G.M.n.1014</t>
  </si>
  <si>
    <t>G.M.n.1015</t>
  </si>
  <si>
    <t>G.M.n.1016</t>
  </si>
  <si>
    <t>Ristrutt. edificio  di via Mascarella 98: variante in aumento</t>
  </si>
  <si>
    <t>G.M.n.1017</t>
  </si>
  <si>
    <t xml:space="preserve"> L.560/93</t>
  </si>
  <si>
    <t>Q.re S. Stefano: Biblioteca Archiginnasio - interv. presso i depositi librari a complet. sala XIX</t>
  </si>
  <si>
    <t>G.M.n.826</t>
  </si>
  <si>
    <t>Q.re S. Stefano: Biblioteca Archiginnasio - adeg. impianti tecnologici - variante in aumento</t>
  </si>
  <si>
    <t>G.M.n.827</t>
  </si>
  <si>
    <t>Rimozione e rifacimento paratoie dello scaricatore in via S.Savino (q.re Navile)</t>
  </si>
  <si>
    <t>G.M.n.828</t>
  </si>
  <si>
    <t>Palazzo Re Enzo-Podestà: restauro e adeg. tecnologico - var. in aumento</t>
  </si>
  <si>
    <t>G.M.n.829</t>
  </si>
  <si>
    <t xml:space="preserve">- Spesa per indennizzo servitù a favore dello stabile di via Polese 3 </t>
  </si>
  <si>
    <t>G.M.n.1124</t>
  </si>
  <si>
    <t>G.M.n.1127</t>
  </si>
  <si>
    <t>G.M.n.1128</t>
  </si>
  <si>
    <t>Proventi della monetizzazione del verde</t>
  </si>
  <si>
    <t>G.M.n.1131</t>
  </si>
  <si>
    <t>G.M.n.1132</t>
  </si>
  <si>
    <t>G.M.n.1133</t>
  </si>
  <si>
    <t>Riqualificazione  giardini di quartiere</t>
  </si>
  <si>
    <t>Giardini di quartiere: arredo - variante in aumento</t>
  </si>
  <si>
    <t>G.M.n.830</t>
  </si>
  <si>
    <t>G.M.n.831</t>
  </si>
  <si>
    <t xml:space="preserve">     - Parco Alessandrini (Q.re Savena)</t>
  </si>
  <si>
    <t xml:space="preserve">                  propr. comunale"</t>
  </si>
  <si>
    <t>Costr. nuova rete fognaria in via degli Scalini: var. in aumento</t>
  </si>
  <si>
    <t>G.M.n.707</t>
  </si>
  <si>
    <t>Realizz. dispositivo antiesalazione in via Bagni di Lapo Portigiani (Fosso Biancana)</t>
  </si>
  <si>
    <t>G.M.n.708</t>
  </si>
  <si>
    <t>G.M.n.709</t>
  </si>
  <si>
    <t>Fornitura attrezzature tecniche e informatiche per attività inerenti la tutela della salute dei lavoratori</t>
  </si>
  <si>
    <t>Vendta</t>
  </si>
  <si>
    <t>G.M.n.710</t>
  </si>
  <si>
    <t>Q.re San Vitale: sistemazione isolato compreso tra via E.Mattei e via Barelli</t>
  </si>
  <si>
    <t>G.M.n.712</t>
  </si>
  <si>
    <t>Interventi di riqualificazione ambientale e per il miglioramento della sicurezza sulle strade e/o in attuazione piani particolareggiati PUT e Piano sosta</t>
  </si>
  <si>
    <t>Fornitura arredi per uffici dell'U.O. Edilizia Pubblica</t>
  </si>
  <si>
    <t>G.M.n.792</t>
  </si>
  <si>
    <t>G.M.n.793</t>
  </si>
  <si>
    <t>G.M.n.794</t>
  </si>
  <si>
    <t>G.M.n.795</t>
  </si>
  <si>
    <t>G.M.n.796</t>
  </si>
  <si>
    <t>G.M.n.800</t>
  </si>
  <si>
    <t xml:space="preserve">      - lavori in economia nell'edificio di viale  Lenin 20 da destinare a riparo notturno</t>
  </si>
  <si>
    <t>Contr.Min.</t>
  </si>
  <si>
    <t>G.M.n.801</t>
  </si>
  <si>
    <t>G.M.n.1228</t>
  </si>
  <si>
    <t>G.M.n.1229</t>
  </si>
  <si>
    <t>G.M.n.1230</t>
  </si>
  <si>
    <t>G.M.n.1231</t>
  </si>
  <si>
    <t>G.M.n.1232</t>
  </si>
  <si>
    <t>G.M.n.1234</t>
  </si>
  <si>
    <t>Campo nomadi nell'area posta in via Quarto di Sopra</t>
  </si>
  <si>
    <t>Piscina Cavina: lavori all'interno degli spogliatoi</t>
  </si>
  <si>
    <t>Ristrutturazione obitorio</t>
  </si>
  <si>
    <t>Ristrutturazione nido e scuola dell'infanzia XVIII Aprile</t>
  </si>
  <si>
    <t>Centro civico di via Faenza: fornitura arredi e segnaletica</t>
  </si>
  <si>
    <t>Scuola dell'infanzia ed elementare Don Bosco</t>
  </si>
  <si>
    <t>Scuola "parcheggio" Scandellara</t>
  </si>
  <si>
    <t xml:space="preserve">Ristrutt. edificio B1 (4 alloggi per coppie di anziani + disabili) </t>
  </si>
  <si>
    <t xml:space="preserve">Con delibera di Giunta n°589 del 13/6/2000 è stato approvato un intervento di 602 milioni per “opere di recinzione in confine tra il parco Cavaticcio e il plesso integrato Nido e </t>
  </si>
  <si>
    <t>scuola dell’infanzia in v. Azzogardino 61/2 e opere di sistemazione esterna”.</t>
  </si>
  <si>
    <t>Con delibera di Giunta n.373 del 13/4/2000 è stata approvata inoltre una variante in aumento dell’importo complessivo di 730 milioni relativamente al recupero dell’ex Macello</t>
  </si>
  <si>
    <t>(PRU Manifattura Tabacchi) per l’insediamento della biblioteca, cineteca e cinema Lumiere.</t>
  </si>
  <si>
    <t>Interventi di manutenzione straordinaria del verde</t>
  </si>
  <si>
    <t>Quart. Navile - Giardino di Piazza dell'Unità: interventi di ripristino</t>
  </si>
  <si>
    <t>Manut. straord.  strade</t>
  </si>
  <si>
    <t>Centro sociale Costa: adeguamento sanitario nel prefabbricato ad uso cucina</t>
  </si>
  <si>
    <t>Vendita +</t>
  </si>
  <si>
    <t>Restauro sacrario per caduti  della guerra 1915-18 nella zona monumentale: variante in aumento</t>
  </si>
  <si>
    <t>Palazzo Re Enzo-Podestà: lavori di completamento delle architetture e degli interni - var. in aumento</t>
  </si>
  <si>
    <t>Palazzo d'Accursio: consolidamento solai e adeg. impianti a completamento restauro primo piano e scalone</t>
  </si>
  <si>
    <t>Edificio di via Rivani 11: sistemazione recinzione</t>
  </si>
  <si>
    <t>Studentato Morgagni: spese tecniche</t>
  </si>
  <si>
    <t>G.M.n.528</t>
  </si>
  <si>
    <t>Ristrutturazione e adeguamento locali CMLC nell'ambito del progetto MAMBO</t>
  </si>
  <si>
    <t>G.M.n.533</t>
  </si>
  <si>
    <t>Fognature strade ex consortili: variante in aumento</t>
  </si>
  <si>
    <t>G.M.n.529</t>
  </si>
  <si>
    <t>Manut. straord. condotta fognaria di via Parisio</t>
  </si>
  <si>
    <t>G.M.n.531</t>
  </si>
  <si>
    <t>Entr.Corr.</t>
  </si>
  <si>
    <t>G.M.n.510</t>
  </si>
  <si>
    <t xml:space="preserve">Riepilogo generale </t>
  </si>
  <si>
    <t>Approvazione progetto esecutivo</t>
  </si>
  <si>
    <t>Approvazione finanziamento</t>
  </si>
  <si>
    <t>Finanziamenti del Comune</t>
  </si>
  <si>
    <t>Totale</t>
  </si>
  <si>
    <t>Contr.Min.+</t>
  </si>
  <si>
    <t>Altri fin.</t>
  </si>
  <si>
    <t>Finanz. di altri enti</t>
  </si>
  <si>
    <t xml:space="preserve">Ricorso al credito (mutuo / BOC) </t>
  </si>
  <si>
    <t>Settore Coordinamento Servizi Sociali</t>
  </si>
  <si>
    <t>Settore Salute e Qualità della vita</t>
  </si>
  <si>
    <t>Settore Istruzione e sport</t>
  </si>
  <si>
    <t>Settore Cultura e rapporti con l'Università</t>
  </si>
  <si>
    <t>Settore  Territorio e Riqualificazione Urbana</t>
  </si>
  <si>
    <t>Settore Traffico e Trasporti</t>
  </si>
  <si>
    <t>Settore Patrimonio</t>
  </si>
  <si>
    <t>Settore Acquisti</t>
  </si>
  <si>
    <t>Settore Affari generali e istituzionali</t>
  </si>
  <si>
    <t>Opere relative alle competenze del Consiglio Comunale</t>
  </si>
  <si>
    <t>Quartiere Borgo Panigale</t>
  </si>
  <si>
    <t>Quartiere Navile</t>
  </si>
  <si>
    <t>Quartiere Porto</t>
  </si>
  <si>
    <t>Quartiere Reno</t>
  </si>
  <si>
    <t>Quartiere San Donato</t>
  </si>
  <si>
    <t>Quartiere Santo Stefano</t>
  </si>
  <si>
    <t>Quartiere San Vitale</t>
  </si>
  <si>
    <t>Quartiere Saragozza</t>
  </si>
  <si>
    <t>Quartiere Savena</t>
  </si>
  <si>
    <t>Opere relative alle competenze dei Consigli di Quartiere</t>
  </si>
  <si>
    <t>T O T A L E</t>
  </si>
  <si>
    <t>Piano poliennale dei lavori pubblici e degli investimenti 2000</t>
  </si>
  <si>
    <t>(in milioni)</t>
  </si>
  <si>
    <t>PROGETTO / INVESTIMENTI / INTERVENTI</t>
  </si>
  <si>
    <t>Importo</t>
  </si>
  <si>
    <t>Fonte finanzia-mento</t>
  </si>
  <si>
    <t>Estremi dell'atto</t>
  </si>
  <si>
    <t>Data</t>
  </si>
  <si>
    <t>Note</t>
  </si>
  <si>
    <t>Progetto "Residenze Sanitarie Assistenziali"</t>
  </si>
  <si>
    <t>Adeg. igienico delle RSA di via Calvi e di via Campana</t>
  </si>
  <si>
    <t>Contr.Stato</t>
  </si>
  <si>
    <t>G.M.n.278</t>
  </si>
  <si>
    <t>Progetto "Handicap"</t>
  </si>
  <si>
    <t>Q.re Navile: RSAH Caserme Rosse</t>
  </si>
  <si>
    <t>Q.re Reno: RSAH di via Battindarno - fornitura apparecchi di sicurezza</t>
  </si>
  <si>
    <t>Vendita</t>
  </si>
  <si>
    <t>G.M.n.203</t>
  </si>
  <si>
    <t>Ribasso d'asta</t>
  </si>
  <si>
    <t>Progetto "Immigrati"</t>
  </si>
  <si>
    <t>Alloggi di transizione per immigrati</t>
  </si>
  <si>
    <t>Mutuo</t>
  </si>
  <si>
    <t>D.Dir.</t>
  </si>
  <si>
    <t>Interventi su campi profughi e nomadi: realizzazione  e/o interventi urgenti di messa a norma</t>
  </si>
  <si>
    <t>Progetto "Adulti in difficoltà"</t>
  </si>
  <si>
    <t>Rifugio della solidarietà via del Gomito</t>
  </si>
  <si>
    <t>Mercatino area ex Panigal in via Emilia Ponente: variante in aumento</t>
  </si>
  <si>
    <t xml:space="preserve">Manut. straord. ex scuole Dozza per trasferimento casa del riposo notturno </t>
  </si>
  <si>
    <t>Oneri</t>
  </si>
  <si>
    <t>D.Dir</t>
  </si>
  <si>
    <t>G.M.n.904</t>
  </si>
  <si>
    <t xml:space="preserve">    - Manut. straord. presso i locali destinati  a palestra di lotta presso il complesso ex Caserme Rosse</t>
  </si>
  <si>
    <t>Centro diurno Prezzolini: impianto di climatizzazione</t>
  </si>
  <si>
    <t>G.M.n.1163</t>
  </si>
  <si>
    <t>05/12/2000</t>
  </si>
  <si>
    <t>Lavori finalizzati alla integrazione della rete informatica in vari edifici comunali</t>
  </si>
  <si>
    <t>Altri interventi</t>
  </si>
  <si>
    <t/>
  </si>
  <si>
    <t>Progetto "Cimiteri"</t>
  </si>
  <si>
    <t>Cimitero Borgo Panigale</t>
  </si>
  <si>
    <t xml:space="preserve">Campo di inumazione Campo Grande </t>
  </si>
  <si>
    <t>Cimitero Certosa</t>
  </si>
  <si>
    <t>Manut. straord. zona monumentale (Colombario, Galleria tre Navate, sala Catacombe)</t>
  </si>
  <si>
    <t>Parco pubblico del Gazebo: ripristino impianto irriguo a completamento della sistemazione</t>
  </si>
  <si>
    <t>Lavori urgenti e forniture a completamento delle  RSA di via Calvi e via Campana</t>
  </si>
  <si>
    <t>Settore Istruzione e Sport</t>
  </si>
  <si>
    <t>Progetto "Istituti medi comunali"</t>
  </si>
  <si>
    <t>Aldini Valeriani: ulteriori interv. per sicurezza su varie macchine</t>
  </si>
  <si>
    <t>Boc</t>
  </si>
  <si>
    <t>Ribasso d'asta- res. disp. fin. orig.</t>
  </si>
  <si>
    <t xml:space="preserve">Progetto "Manut. straord. e adeg. norm. edifici di </t>
  </si>
  <si>
    <t>Manutenzione straordinaria impianti termici e di condizionamento</t>
  </si>
  <si>
    <t>Adeguamento norme sicurezza edifici comunali: impianti elettrici, uscite di sicurezza  ed eliminazione barriere architettoniche</t>
  </si>
  <si>
    <t>Progetto "Impianti sportivi"</t>
  </si>
  <si>
    <t>G.M.n.49</t>
  </si>
  <si>
    <t>19/01/2000</t>
  </si>
  <si>
    <t>Progetto "Università: diritto allo studio"</t>
  </si>
  <si>
    <t>Studentati ex Panigal (Q.re Borgo Panigale): variante in aumento</t>
  </si>
  <si>
    <t>Contr.Reg</t>
  </si>
  <si>
    <t>G.M.n.133</t>
  </si>
  <si>
    <t>Res.disp.fin.orig.</t>
  </si>
  <si>
    <t xml:space="preserve"> Q.re S. Vitale:  Centro universitario d'incontro e servizi P.zza Verdi (ex scuderie Bentivoglio): interventi di restauro locali II piano</t>
  </si>
  <si>
    <t>Contr.Univ.</t>
  </si>
  <si>
    <t>Settore Cultura e Rapporti con l'Università</t>
  </si>
  <si>
    <t>Progetto "Arena del Sole"</t>
  </si>
  <si>
    <t xml:space="preserve">Progetto "Ex Sala Borsa" </t>
  </si>
  <si>
    <t>Biblioteca multimediale ex Sala Borsa: acquisto attrezzature, hardware integrativi e arredi per gli uffici</t>
  </si>
  <si>
    <t>G.M.n.2</t>
  </si>
  <si>
    <t>Q.re Reno: RSAH di via Battindarno - opere urgenti a completamento</t>
  </si>
  <si>
    <t>Mutuo+</t>
  </si>
  <si>
    <t>RSAH di via Battindarno: completamento fornitura arredi</t>
  </si>
  <si>
    <t>Residui di mutui</t>
  </si>
  <si>
    <t>Progetto "Museo Morandi e Collezioni Comunali d'Arte"</t>
  </si>
  <si>
    <t>Progetto "Teatro comunale"</t>
  </si>
  <si>
    <t>Interventi di manutenzione straordinaria</t>
  </si>
  <si>
    <t xml:space="preserve">Progetto "Polo Culturale ex Manifattura Tabacchi"  (v. nota 1) </t>
  </si>
  <si>
    <t>Parcheggi, sistemazione verde e collegamento agli edifici A1 e B1 (via Selva Pescarola 48)</t>
  </si>
  <si>
    <t>Salara: interventi vari</t>
  </si>
  <si>
    <t>Progetto "Conservazione e restauro del patrimonio</t>
  </si>
  <si>
    <t xml:space="preserve">                  storico monumentale"</t>
  </si>
  <si>
    <t>Piazzetta dei Servi: restauro portico a completamento lavori</t>
  </si>
  <si>
    <t>G.M.n.157</t>
  </si>
  <si>
    <t>Economie di mutuo</t>
  </si>
  <si>
    <t>Progetto "Musei e biblioteche centrali"</t>
  </si>
  <si>
    <t>Q.re S. Stefano: Biblioteca Archiginnasio - restauro decorazioni parietali</t>
  </si>
  <si>
    <t>Q.re S. Stefano: Biblioteca Archiginnasio - compl. impianti sicurezza</t>
  </si>
  <si>
    <t>G.M.n.109</t>
  </si>
  <si>
    <t>Ribasso d'asta-res. disp. fin. orig.</t>
  </si>
  <si>
    <t>Q.re S. Stefano: Biblioteca Archiginnasio - adeg. soffitti e pavimenti</t>
  </si>
  <si>
    <t>Ex Fornace Galotti: ulteriore spesa per revisione prezzi</t>
  </si>
  <si>
    <t>G.M.n.122</t>
  </si>
  <si>
    <t>Fornitura arredi per uffici del Settore LL.PP.</t>
  </si>
  <si>
    <t>Res. disp. fin. orig.</t>
  </si>
  <si>
    <t>Progetto "Biblioteche di quartiere"</t>
  </si>
  <si>
    <t>NOTA 1</t>
  </si>
  <si>
    <t>Ripristino fognatura Piazza XX settembre</t>
  </si>
  <si>
    <t>G.M.n.656</t>
  </si>
  <si>
    <t>Asilo nido Croce Coperta: variante in aumento</t>
  </si>
  <si>
    <t>G.M.n.657</t>
  </si>
  <si>
    <t>Progetto "Parchi Lungofiume e fascia boscata"</t>
  </si>
  <si>
    <t>Progetto "Realizzazione interventi di riqualificazione</t>
  </si>
  <si>
    <t xml:space="preserve">                  del verde e di parchi a valenza cittadina"</t>
  </si>
  <si>
    <t>Potatura straordinaria alberi</t>
  </si>
  <si>
    <t>Palazzo Comunale: lavori a completamento del cortile di servizio</t>
  </si>
  <si>
    <t>Palazzo Comunale: lavori a completamento del restauro della corte d'onore</t>
  </si>
  <si>
    <t>Scuole di via Monterumici : manut. straord.</t>
  </si>
  <si>
    <t>Ristrutt. locali di via del Porto  da adibire a nuovo deposito delle bare - var. in aumento</t>
  </si>
  <si>
    <t>G.M.n.1306</t>
  </si>
  <si>
    <t>Manut. urgente in varie istituzioni comunali</t>
  </si>
  <si>
    <t xml:space="preserve">Scuola elem. S.D.Savio: completamento manut. straord. e adeguam. alcuni locali </t>
  </si>
  <si>
    <t>Zis Fiera: estensione reti gas e acqua lungo Viale della Repubblica e via Casciarolo</t>
  </si>
  <si>
    <t>Interventi nei locali di via dell'Industria  per creare un magazzino a servizio del Teatro Comunale</t>
  </si>
  <si>
    <t>Centro sportivo Lavino: lavori alla centrale termica</t>
  </si>
  <si>
    <t>Lavori per trasf. asilo nido Viganò nella nuova sede di via Azzogardino</t>
  </si>
  <si>
    <t>Q.re Reno: manut. straord. passerella pedonale di via Crocioni</t>
  </si>
  <si>
    <t>Ex Fornace Galotti: complet. ristrutturazione e adeg. impiantistico</t>
  </si>
  <si>
    <t xml:space="preserve">                  del verde e di parchi a valenza di quartiere"</t>
  </si>
  <si>
    <t>Manut. straord. Villa Tamba (Q.re Navile) e Centro profughi di via Persicetana (Q.re Borgo Panigale)</t>
  </si>
  <si>
    <t>14/11/2000</t>
  </si>
  <si>
    <t>G.M.n.177</t>
  </si>
  <si>
    <t xml:space="preserve">Progetto "Adeguamento rete fognaria e altri </t>
  </si>
  <si>
    <t xml:space="preserve">                  interventi di  risanamento ambientale"</t>
  </si>
  <si>
    <t>Fognature strade ex consortili</t>
  </si>
  <si>
    <t>Lavori alle reti fognarie di via Caravaggio e Indipendenza</t>
  </si>
  <si>
    <t>G.M.n.48</t>
  </si>
  <si>
    <t>Lavori urgenti nel rio San Luca (via A.Frank)</t>
  </si>
  <si>
    <t>G.M.n.204</t>
  </si>
  <si>
    <t>Lav. urgenti alla condotta fognaria di via de' Marchi</t>
  </si>
  <si>
    <t>G.M.n.248</t>
  </si>
  <si>
    <t>Progetto "Nomadi"</t>
  </si>
  <si>
    <t>Campo nomadi Savena: interventi urgenti</t>
  </si>
  <si>
    <t>Scuola elementare Ercolani: consolidamento strutturale palestra e relativa manutenzione straordinaria</t>
  </si>
  <si>
    <t>Progetto "Qualità urbana: riqualif. Vie e Piazze</t>
  </si>
  <si>
    <t xml:space="preserve">                  cittadine"</t>
  </si>
  <si>
    <t>Iniziativa "Portici Illuminati"</t>
  </si>
  <si>
    <t>G.M.n.108</t>
  </si>
  <si>
    <t>Riqualificazione aree urbane: manut. straord. Giardino dei Martiri 1943/45 - variante in aumento</t>
  </si>
  <si>
    <t>Mutuo +</t>
  </si>
  <si>
    <t>Ridestinazione mutuo per intervento non realizzato Parco Agricolo San Pellegrino per 86 milioni.</t>
  </si>
  <si>
    <t>G.M.n.110</t>
  </si>
  <si>
    <t>G.M.n.983</t>
  </si>
  <si>
    <t>G.M.n.982</t>
  </si>
  <si>
    <t>Sistemazione di un'area del Campo Grande in prossimità della recinzione lato Est</t>
  </si>
  <si>
    <t>G.M.n.980</t>
  </si>
  <si>
    <t>G.M.n.978</t>
  </si>
  <si>
    <t>Rifacimento tratto della Fossa Cavallina sottostante via degli Scalini (Q.re S.Stefano)</t>
  </si>
  <si>
    <t>Parchi Cavaticcio e Cavallazzi e giardino di via Coubertin: lavori urgenti</t>
  </si>
  <si>
    <t>Compl. scol. Don Milani: lavori impianto riscaldamento</t>
  </si>
  <si>
    <t>Res. disp. finan. orig.</t>
  </si>
  <si>
    <t>Progetto "Piani particolareggiati"</t>
  </si>
  <si>
    <t>Riserva oneri di urbanizzazione</t>
  </si>
  <si>
    <t xml:space="preserve">Zis Fiera: spostamento condotte gas e acqua </t>
  </si>
  <si>
    <t>G.M.n.85</t>
  </si>
  <si>
    <t>25/01/2000</t>
  </si>
  <si>
    <t>Zis Fiera: interventi propedeutici alle opere infrastrutturali per nuova sistemazione Viale della Repubblica</t>
  </si>
  <si>
    <t>G.M.n.86</t>
  </si>
  <si>
    <t>Manut. straord. immobile via S.Carlo 18</t>
  </si>
  <si>
    <t>Progetto "Contratti di Quartiere - Zona Pescarola"</t>
  </si>
  <si>
    <t>- Acquisto di alloggi e autorimesse da realizzare in attuazione del programma integrato R3.23 - Due Madonne</t>
  </si>
  <si>
    <t>G.M.n.887</t>
  </si>
  <si>
    <t>- Acquisto  area occorrente per la sistemazione dell'abitato di Rastignano</t>
  </si>
  <si>
    <t>Manut. straord. Impianti semaforici: completamento</t>
  </si>
  <si>
    <t>G.M.n.1190</t>
  </si>
  <si>
    <t>G.M.n.1191</t>
  </si>
  <si>
    <t>G.M.n.1195</t>
  </si>
  <si>
    <t>Parco Villa Ghigi: restauro ex casa colonica - completamento</t>
  </si>
  <si>
    <t>G.M.n.1192</t>
  </si>
  <si>
    <t>G.M.n.1193</t>
  </si>
  <si>
    <t>G.M.n.1194</t>
  </si>
  <si>
    <t>Mercatino area ex Panigal in via Emilia Ponente: allacciamenti Enel e Seabo e forniture cancelli</t>
  </si>
  <si>
    <t>Acquisizione  contro permuta (introito L. 1.491 milioni contro spesa L. 1.640 milioni)</t>
  </si>
  <si>
    <t>NOTE</t>
  </si>
  <si>
    <t>1)</t>
  </si>
  <si>
    <t xml:space="preserve">Progetto "Sistema di trasporto pubblico" </t>
  </si>
  <si>
    <t>Servizio ferroviario metropolitano</t>
  </si>
  <si>
    <t>In data 19/12/2000 con delibera n.1233 la Giunta ha approvato il progetto in linea tecnica ai fini dell'ottenimento del contributo regionale</t>
  </si>
  <si>
    <t>Prolung. Asse attrezzato Sud-Ovest a complet. della circonvallazione dell'89: spesa per accordo bonario relativo alle riserve di cui al I lotto per maggiori lavori eseguiti</t>
  </si>
  <si>
    <t>L.R. n.15/94</t>
  </si>
  <si>
    <t>Progetto "Grandi infrastrutture della mobilità"</t>
  </si>
  <si>
    <t>Progetto "Adeguamento e manutenzione rete</t>
  </si>
  <si>
    <t xml:space="preserve">                  viaria"</t>
  </si>
  <si>
    <t xml:space="preserve">Manutenzione straordinaria, adeg. funzionale e interventi per la sicurezza stradale su strade e marciapiedi </t>
  </si>
  <si>
    <t>G.M.n.1028</t>
  </si>
  <si>
    <t>G.M.n.1032</t>
  </si>
  <si>
    <t>G.M.n.1038</t>
  </si>
  <si>
    <t>G.M.n.1033</t>
  </si>
  <si>
    <t>G.M.n.1035</t>
  </si>
  <si>
    <t>G.M.n.1036</t>
  </si>
  <si>
    <t>G.M.n.1037</t>
  </si>
  <si>
    <t>Q.re Borgo Panigale: spostamento tubi gas e acqua per nuovo ponte sul torrente Lavino</t>
  </si>
  <si>
    <t>G.M.n.155</t>
  </si>
  <si>
    <t>Progetto "Adeguam. e manut. impianti di illum.</t>
  </si>
  <si>
    <t xml:space="preserve">                  pubblica"</t>
  </si>
  <si>
    <t>Contr.Reg.+</t>
  </si>
  <si>
    <t>G.M.n.750</t>
  </si>
  <si>
    <t>Progetto "Altri Teatri comunali"</t>
  </si>
  <si>
    <t>Q.re Navile: Teatro Testoni - var. in aumento</t>
  </si>
  <si>
    <t>G.M.n.751</t>
  </si>
  <si>
    <t>Finanziato sul Tit. I</t>
  </si>
  <si>
    <t>Palazzo Pepoli-Campogrande: consolidamento murature e strutture lignee a completamento del restauro</t>
  </si>
  <si>
    <t>G.M.n.752</t>
  </si>
  <si>
    <t>Parco Lungo Reno: integrazione della spesa nell'ambito del completamento</t>
  </si>
  <si>
    <t>G.M.n.753</t>
  </si>
  <si>
    <t>G.M.n.754</t>
  </si>
  <si>
    <t>Recupero edilizio edificio di via Polese 3: var. in aumento</t>
  </si>
  <si>
    <t>Progetto "Qualità urbana: riqualif. mercati rionali</t>
  </si>
  <si>
    <t xml:space="preserve">                  cittadini"</t>
  </si>
  <si>
    <t>Mercatino di via Albani: lavori urgenti indispensabili all'apertura</t>
  </si>
  <si>
    <t>Vendita+</t>
  </si>
  <si>
    <t>G.M.n.755</t>
  </si>
  <si>
    <t>G.M.n.756</t>
  </si>
  <si>
    <t>G.M.n.757</t>
  </si>
  <si>
    <t>G.M.n.758</t>
  </si>
  <si>
    <t>Manut. scuole dell'infanzia Casaglia e Anna Serra</t>
  </si>
  <si>
    <t>Ristrutt. e messa a norma impianti di illum. pubblica nei viali di circonvall. da porta Santo Stefano a porta Castiglione e strade laterali</t>
  </si>
  <si>
    <t>Ristrutt. e messa a norma impianti e cabine di illum. pubblica (Progetto Sicurezza)</t>
  </si>
  <si>
    <t>Progetto "Controllo del traffico"</t>
  </si>
  <si>
    <t>Progetto "Interventi per la casa"  (v. nota 1)</t>
  </si>
  <si>
    <t>Interventi di recupero globale fondi L.560/93</t>
  </si>
  <si>
    <t>G.M.n.679</t>
  </si>
  <si>
    <t>Ristrutt. biblioteche di quartiere (Ca' Rossa-Via Casini-Q.re S.Donato)</t>
  </si>
  <si>
    <t>G.M.n.680</t>
  </si>
  <si>
    <t>Oneri+</t>
  </si>
  <si>
    <t>Contr.IAR</t>
  </si>
  <si>
    <t>Interventi urgenti edificio via Polese 3</t>
  </si>
  <si>
    <t>Ribasso d'asta - L.560/93</t>
  </si>
  <si>
    <t>Completamento esterno edificio via Bassanelli 31</t>
  </si>
  <si>
    <t>Interventi di edilizia residenziale in autocostruzione</t>
  </si>
  <si>
    <t>Spese per acq. aree e immobili</t>
  </si>
  <si>
    <t>- Acquisto terreno per prolungamento Asse sud-ovest a completamento della Circonvallazione dell'89</t>
  </si>
  <si>
    <t>G.M.n.43</t>
  </si>
  <si>
    <t>Residuo di mutuo</t>
  </si>
  <si>
    <t>C.C. 34</t>
  </si>
  <si>
    <t>del Lavoro (Q.re San Donato) per un importo di 4.258 milioni finanziati con fondi PREU (GIA' FINANZIATO UN PRIMO INTERVENTO DI 1.028 MILIONI).</t>
  </si>
  <si>
    <t>Progetto "Centri produzione pasti"</t>
  </si>
  <si>
    <t xml:space="preserve">- Acquisto dalla Caritas Diocesana di terreno ubicato nella zona della Manifattura Tabacchi </t>
  </si>
  <si>
    <t>C.C.171</t>
  </si>
  <si>
    <t>Adeg. norme sicurezza alcuni ambienti della G.A.M.</t>
  </si>
  <si>
    <t>G.M.n.631</t>
  </si>
  <si>
    <t>Quartieri vari</t>
  </si>
  <si>
    <t xml:space="preserve">Progetto "Manut. straord. patrimonio com.le affidato </t>
  </si>
  <si>
    <t>alla gestione dei Consigli di Quartiere"</t>
  </si>
  <si>
    <t>Manut. straord. vari edifici comunali</t>
  </si>
  <si>
    <t>G.M.n.632</t>
  </si>
  <si>
    <t>Torre dell'Arengo: consolidamento lesioni nella muratura</t>
  </si>
  <si>
    <t>G.M.n.633</t>
  </si>
  <si>
    <t>Centro produzione pasti Casteldebole: riqualif. ed ampliamento (variante in aumento)</t>
  </si>
  <si>
    <t>G.M.n.89</t>
  </si>
  <si>
    <t>Centro produzione pasti Casteldebole: lavori per una maggiore funzionalità</t>
  </si>
  <si>
    <t>Progetto "Arredi, attrezz. e altri beni mobili per i servizi com.li"</t>
  </si>
  <si>
    <t>Biblioteca Saffi: lavori per completamento</t>
  </si>
  <si>
    <t>Acquisto attrezzature e veicoli per uffici e servizi</t>
  </si>
  <si>
    <t>Lavori per integrazione impianti ill. pubbl. in alcune strade facenti capo alla cabina Scalo</t>
  </si>
  <si>
    <t>Fornitura arredi per vari uffici del Settore Lavori Pubblici</t>
  </si>
  <si>
    <t>Av.Amm.+</t>
  </si>
  <si>
    <t>G.M.n.277</t>
  </si>
  <si>
    <t>Entr.corr.</t>
  </si>
  <si>
    <t>G.M.n.863</t>
  </si>
  <si>
    <t>Manut. straord. urgente presso il teatro Arena del Sole</t>
  </si>
  <si>
    <t>Acquisto arredi e attrezzature per ufficio comunale Censimento</t>
  </si>
  <si>
    <t>Progetto "S.p.A. a partecipazione comunale"</t>
  </si>
  <si>
    <t>Società CAAB: sottoscrizione quote inoptate aumento capitale sociale</t>
  </si>
  <si>
    <t>Centro sportivo Bauman: fornitura e posa di soffioni per doccia e griglie per raccolta acque negli spogliatoi</t>
  </si>
  <si>
    <t>Asse attrezzato Lungo Savena (dalla tangenziale al Centro Agro-alimentare): II lotto funzionale</t>
  </si>
  <si>
    <t>Fondazione Alma Mater: sottoscrizione quota di adesione</t>
  </si>
  <si>
    <t>di riqualificazione dell'area dell'ex Manifattura Tabacchi".</t>
  </si>
  <si>
    <t>Con determinazione dirigenziale del 22/09/2000 è stato approvato un intervento di 223 milioni per "allacciamenti alle reti Seabo e posa di tubazioni gas e acqua nell'ambito del progetto</t>
  </si>
  <si>
    <t>Centro sportivo Arcoveggio: fornitura e posa attrezzature fisse per il rifacimento della linea di riscaldamento e sostituzione del filtro di depurazione acque presso la piscina Vandelli</t>
  </si>
  <si>
    <t>Centro sportivo Dozza: manutenzione straordinaria</t>
  </si>
  <si>
    <t xml:space="preserve">E' inoltre stato avviato un intervento di ristrutturazione ed adeguamento impianti nei complessi abitativi di proprietà comunale di via Rasi e di via </t>
  </si>
  <si>
    <t>G.M.n.889</t>
  </si>
  <si>
    <t>S.p.A. Bologna Congressi:aumento capitale sociale</t>
  </si>
  <si>
    <t>Progetto "Uffici amministrativi e tecnici comunali"</t>
  </si>
  <si>
    <t>Ristrutt. locali per sede censimenti 2001</t>
  </si>
  <si>
    <t>Lavori di scavo nell'ambito della sistemazione di P.zza XX settembre</t>
  </si>
  <si>
    <t>Lav. urgenti ex mercato ortofrutticolo di via Fioravanti per nuova sede di reparti della Polizia Municipale</t>
  </si>
  <si>
    <t xml:space="preserve">Demolizione fabbricati ex mercato ortofrutticolo di via Fioravanti </t>
  </si>
  <si>
    <t>G.M.n.279</t>
  </si>
  <si>
    <t>Climatizzazione archivio via Tartini</t>
  </si>
  <si>
    <t>Progetto "Uffici giudiziari"</t>
  </si>
  <si>
    <t>Progetto "Sicurezza nei luoghi di lavoro"</t>
  </si>
  <si>
    <t>Progetto "Centri civici ed uffici di quartiere"</t>
  </si>
  <si>
    <t>Progetto "Scuole dell'infanzia"</t>
  </si>
  <si>
    <t xml:space="preserve">Scuola dell'infanzia Gida Rossi e nido part-time Amico Gattone: </t>
  </si>
  <si>
    <t>- Acquisto porzione di area interessata dalla fermata Casteldebole del S.F.M.</t>
  </si>
  <si>
    <t>G.M.n.1104</t>
  </si>
  <si>
    <t>G.M.n.1105</t>
  </si>
  <si>
    <t>C.C. n.358</t>
  </si>
  <si>
    <t>Manut. straord. Scuole Gualandi (Q.re S.Donato) e scuole Ferrari (Q.re Savena)</t>
  </si>
  <si>
    <t>G.M.n.1107</t>
  </si>
  <si>
    <t>Scuole elem. Drusiani e Morandi: fornitura e posa impianti antintrusione e antincendio</t>
  </si>
  <si>
    <t>G.M.n.1108</t>
  </si>
  <si>
    <t>G.M.n.1109</t>
  </si>
  <si>
    <t>G.M.n.1115</t>
  </si>
  <si>
    <t>Palazzo Comunale: manut.facciata a nord del Cortile del Pozzo</t>
  </si>
  <si>
    <t>Riassetto alberature stradali, parchi e giardini comunali</t>
  </si>
  <si>
    <t>Adeg. e messa a norma impianti idrici antincendio fissi in varie istituzioni comunali</t>
  </si>
  <si>
    <t>Centro polifunzionale Baldini: ristrutturazione - II lotto</t>
  </si>
  <si>
    <t>12/06/2000</t>
  </si>
  <si>
    <t>Interventi all'interno dell'ex Villaggio INA di Borgo Panigale</t>
  </si>
  <si>
    <t>Contr.reg.</t>
  </si>
  <si>
    <t>C.C. n.150</t>
  </si>
  <si>
    <t>Nuovo plesso scolastico Scandellara: var. in aumento</t>
  </si>
  <si>
    <t>G.M.n.678</t>
  </si>
  <si>
    <t>Variante in corso d'opera nell'ambito del progetto di ripristino e consolidamento della sede stradale su alcuni tratti delle vie Torriane, Ravone, Casaglia e del Genio</t>
  </si>
  <si>
    <t>G.M.n.588</t>
  </si>
  <si>
    <t>13/6/2000</t>
  </si>
  <si>
    <t>Variante in corso d'opera nell'ambito del progetto di manutenzione straordinaria su alcuni tratti di vie periferiche</t>
  </si>
  <si>
    <t>G.M.n.611</t>
  </si>
  <si>
    <t>20/6/2000</t>
  </si>
  <si>
    <t>Fornitura arredi per vari uffici del Settore LL.PP.</t>
  </si>
  <si>
    <t>G.M. n.565</t>
  </si>
  <si>
    <t>G.M.n.587</t>
  </si>
  <si>
    <t>G.M. n.564</t>
  </si>
  <si>
    <t>Centro Sportivo Cavina: misure protettive e sistemazione danni</t>
  </si>
  <si>
    <t>G.M.n.176</t>
  </si>
  <si>
    <t>Progetto "Scuole elementari"</t>
  </si>
  <si>
    <t>Acquisto attrezzature scientifiche e tecniche necessarie alla tutela dei lavoratori</t>
  </si>
  <si>
    <t>Compl. scol. Dozza: ristrutt. e ampliamento - var. in aumento</t>
  </si>
  <si>
    <t>G.M.n.178</t>
  </si>
  <si>
    <t>Progetto "Realizz. interventi di riqualificazione del verde e di parchi a valenza di quartiere"</t>
  </si>
  <si>
    <t>Parco Nord: manut. straord. servizi igienici</t>
  </si>
  <si>
    <t xml:space="preserve">Giardino G. Rossa: </t>
  </si>
  <si>
    <t>Parco pubblico del Gazebo: maggiore spesa</t>
  </si>
  <si>
    <t>G.M.n.174</t>
  </si>
  <si>
    <t>Progetto "Nidi d'infanzia"</t>
  </si>
  <si>
    <t>Nido ex Manifattura: arredi e attrezzature</t>
  </si>
  <si>
    <t>Scuola elementare De Amicis: ristrutturazione</t>
  </si>
  <si>
    <t>G.M.n.47</t>
  </si>
  <si>
    <t>Progetto "Biblioteche di Quartiere"</t>
  </si>
  <si>
    <t>Biblioteca Saffi: completamento finiture</t>
  </si>
  <si>
    <t>G.M.n.134</t>
  </si>
  <si>
    <t xml:space="preserve">     - Giardino di via Arcobaleno (Q.re San Vitale)</t>
  </si>
  <si>
    <t>Campo scuola Bauman: trattamento antiscivolo</t>
  </si>
  <si>
    <t>Ristrutt. complesso scolastico Fantini: lavori per completamento</t>
  </si>
  <si>
    <t>G.M.n.107</t>
  </si>
  <si>
    <t>Scuola dell'infanzia Don Milani: manut. straord.</t>
  </si>
  <si>
    <t>Centro sportivo Agucchi</t>
  </si>
  <si>
    <t>Variante in aumento nuova scuola elem. Cremonini-Ongaro e  manut. straord. materne Bacchi-Gabelli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</si>
</sst>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\ \ \ "/>
    <numFmt numFmtId="165" formatCode="#,##0\ "/>
    <numFmt numFmtId="166" formatCode="#,##0\ \ "/>
    <numFmt numFmtId="167" formatCode="#,##0.0\ \ \ "/>
    <numFmt numFmtId="168" formatCode="0.0"/>
    <numFmt numFmtId="169" formatCode="#,##0.0\ "/>
    <numFmt numFmtId="170" formatCode="#,##0.0\ \ "/>
    <numFmt numFmtId="171" formatCode="#,##0.0\ \ \ \ 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Arial"/>
      <family val="0"/>
    </font>
    <font>
      <b/>
      <sz val="9"/>
      <name val="Arial"/>
      <family val="0"/>
    </font>
    <font>
      <b/>
      <sz val="15"/>
      <name val="Arial"/>
      <family val="0"/>
    </font>
    <font>
      <b/>
      <sz val="10"/>
      <name val="Arial"/>
      <family val="0"/>
    </font>
    <font>
      <i/>
      <sz val="9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2"/>
      <name val="Arial"/>
      <family val="0"/>
    </font>
    <font>
      <b/>
      <sz val="8"/>
      <color indexed="8"/>
      <name val="Arial"/>
      <family val="0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b/>
      <sz val="12"/>
      <name val="Arial"/>
      <family val="2"/>
    </font>
    <font>
      <b/>
      <sz val="10"/>
      <color indexed="8"/>
      <name val="MS Sans Serif"/>
      <family val="0"/>
    </font>
    <font>
      <i/>
      <sz val="9"/>
      <color indexed="8"/>
      <name val="Arial"/>
      <family val="2"/>
    </font>
    <font>
      <b/>
      <sz val="14"/>
      <name val="Arial"/>
      <family val="0"/>
    </font>
    <font>
      <b/>
      <sz val="12"/>
      <color indexed="8"/>
      <name val="Arial"/>
      <family val="2"/>
    </font>
    <font>
      <b/>
      <i/>
      <sz val="10"/>
      <color indexed="8"/>
      <name val="Times New Roman"/>
      <family val="0"/>
    </font>
    <font>
      <b/>
      <sz val="9"/>
      <color indexed="10"/>
      <name val="Arial"/>
      <family val="2"/>
    </font>
    <font>
      <b/>
      <sz val="15"/>
      <color indexed="48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48"/>
      <name val="Arial"/>
      <family val="2"/>
    </font>
    <font>
      <sz val="9"/>
      <color indexed="48"/>
      <name val="Arial"/>
      <family val="2"/>
    </font>
    <font>
      <b/>
      <sz val="9"/>
      <color indexed="48"/>
      <name val="Arial"/>
      <family val="2"/>
    </font>
    <font>
      <b/>
      <sz val="16"/>
      <color indexed="48"/>
      <name val="Arial"/>
      <family val="2"/>
    </font>
    <font>
      <b/>
      <sz val="14"/>
      <color indexed="48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8"/>
      <color indexed="20"/>
      <name val="Arial"/>
      <family val="2"/>
    </font>
    <font>
      <sz val="8"/>
      <color indexed="20"/>
      <name val="Arial"/>
      <family val="2"/>
    </font>
    <font>
      <b/>
      <sz val="5"/>
      <color indexed="20"/>
      <name val="Arial"/>
      <family val="2"/>
    </font>
    <font>
      <sz val="10"/>
      <color indexed="20"/>
      <name val="Arial"/>
      <family val="2"/>
    </font>
    <font>
      <sz val="10"/>
      <color indexed="20"/>
      <name val="MS Sans Serif"/>
      <family val="0"/>
    </font>
    <font>
      <sz val="9"/>
      <color indexed="20"/>
      <name val="Arial"/>
      <family val="2"/>
    </font>
    <font>
      <i/>
      <sz val="8"/>
      <name val="Arial"/>
      <family val="2"/>
    </font>
    <font>
      <sz val="14"/>
      <color indexed="48"/>
      <name val="Arial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784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64" fontId="5" fillId="0" borderId="1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 horizontal="centerContinuous"/>
    </xf>
    <xf numFmtId="164" fontId="4" fillId="0" borderId="0" xfId="0" applyNumberFormat="1" applyFont="1" applyFill="1" applyBorder="1" applyAlignment="1">
      <alignment horizontal="centerContinuous"/>
    </xf>
    <xf numFmtId="164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164" fontId="4" fillId="0" borderId="2" xfId="0" applyNumberFormat="1" applyFont="1" applyFill="1" applyBorder="1" applyAlignment="1">
      <alignment horizontal="centerContinuous" vertical="top" wrapText="1"/>
    </xf>
    <xf numFmtId="0" fontId="4" fillId="0" borderId="3" xfId="0" applyFont="1" applyFill="1" applyBorder="1" applyAlignment="1">
      <alignment horizontal="centerContinuous" vertical="center"/>
    </xf>
    <xf numFmtId="164" fontId="6" fillId="0" borderId="0" xfId="0" applyNumberFormat="1" applyFont="1" applyFill="1" applyAlignment="1">
      <alignment horizontal="centerContinuous" vertical="top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164" fontId="4" fillId="0" borderId="4" xfId="0" applyNumberFormat="1" applyFont="1" applyFill="1" applyBorder="1" applyAlignment="1">
      <alignment horizontal="centerContinuous" vertical="center" wrapText="1"/>
    </xf>
    <xf numFmtId="164" fontId="6" fillId="0" borderId="0" xfId="0" applyNumberFormat="1" applyFont="1" applyFill="1" applyBorder="1" applyAlignment="1">
      <alignment horizontal="centerContinuous" vertical="top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 wrapText="1"/>
    </xf>
    <xf numFmtId="0" fontId="4" fillId="0" borderId="5" xfId="0" applyNumberFormat="1" applyFont="1" applyFill="1" applyBorder="1" applyAlignment="1">
      <alignment horizontal="left" vertical="center" wrapText="1"/>
    </xf>
    <xf numFmtId="0" fontId="4" fillId="0" borderId="6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164" fontId="4" fillId="0" borderId="0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Alignment="1">
      <alignment/>
    </xf>
    <xf numFmtId="164" fontId="10" fillId="0" borderId="0" xfId="0" applyNumberFormat="1" applyFont="1" applyFill="1" applyAlignment="1">
      <alignment horizontal="centerContinuous" vertical="top"/>
    </xf>
    <xf numFmtId="164" fontId="10" fillId="0" borderId="0" xfId="0" applyNumberFormat="1" applyFont="1" applyFill="1" applyBorder="1" applyAlignment="1">
      <alignment horizontal="centerContinuous"/>
    </xf>
    <xf numFmtId="0" fontId="6" fillId="0" borderId="0" xfId="0" applyNumberFormat="1" applyFont="1" applyFill="1" applyAlignment="1">
      <alignment horizontal="centerContinuous" vertical="top"/>
    </xf>
    <xf numFmtId="0" fontId="6" fillId="0" borderId="0" xfId="0" applyNumberFormat="1" applyFont="1" applyFill="1" applyBorder="1" applyAlignment="1">
      <alignment horizontal="centerContinuous" vertical="top"/>
    </xf>
    <xf numFmtId="0" fontId="4" fillId="0" borderId="0" xfId="0" applyNumberFormat="1" applyFont="1" applyFill="1" applyBorder="1" applyAlignment="1">
      <alignment horizontal="justify"/>
    </xf>
    <xf numFmtId="0" fontId="4" fillId="0" borderId="6" xfId="0" applyNumberFormat="1" applyFont="1" applyFill="1" applyBorder="1" applyAlignment="1">
      <alignment horizontal="justify" vertical="center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Alignment="1">
      <alignment/>
    </xf>
    <xf numFmtId="164" fontId="10" fillId="0" borderId="0" xfId="0" applyNumberFormat="1" applyFont="1" applyFill="1" applyAlignment="1">
      <alignment/>
    </xf>
    <xf numFmtId="0" fontId="4" fillId="0" borderId="0" xfId="0" applyFont="1" applyFill="1" applyAlignment="1">
      <alignment horizontal="justify"/>
    </xf>
    <xf numFmtId="0" fontId="4" fillId="0" borderId="0" xfId="0" applyFont="1" applyFill="1" applyAlignment="1">
      <alignment/>
    </xf>
    <xf numFmtId="164" fontId="7" fillId="0" borderId="1" xfId="0" applyNumberFormat="1" applyFont="1" applyFill="1" applyBorder="1" applyAlignment="1">
      <alignment horizontal="centerContinuous" vertical="center" wrapText="1"/>
    </xf>
    <xf numFmtId="0" fontId="7" fillId="0" borderId="0" xfId="0" applyFont="1" applyFill="1" applyBorder="1" applyAlignment="1">
      <alignment vertical="center"/>
    </xf>
    <xf numFmtId="0" fontId="4" fillId="0" borderId="0" xfId="0" applyNumberFormat="1" applyFont="1" applyFill="1" applyAlignment="1">
      <alignment horizontal="justify"/>
    </xf>
    <xf numFmtId="0" fontId="10" fillId="0" borderId="0" xfId="0" applyNumberFormat="1" applyFont="1" applyFill="1" applyAlignment="1" quotePrefix="1">
      <alignment/>
    </xf>
    <xf numFmtId="0" fontId="5" fillId="0" borderId="7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centerContinuous" vertical="top"/>
    </xf>
    <xf numFmtId="0" fontId="10" fillId="0" borderId="0" xfId="0" applyFont="1" applyFill="1" applyBorder="1" applyAlignment="1">
      <alignment/>
    </xf>
    <xf numFmtId="0" fontId="11" fillId="0" borderId="8" xfId="0" applyFont="1" applyFill="1" applyBorder="1" applyAlignment="1">
      <alignment vertical="center"/>
    </xf>
    <xf numFmtId="0" fontId="11" fillId="0" borderId="8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 horizontal="centerContinuous"/>
    </xf>
    <xf numFmtId="0" fontId="1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justify"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11" fillId="0" borderId="8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vertical="top" wrapText="1"/>
    </xf>
    <xf numFmtId="0" fontId="9" fillId="0" borderId="7" xfId="0" applyFont="1" applyFill="1" applyBorder="1" applyAlignment="1">
      <alignment horizontal="left" vertical="center"/>
    </xf>
    <xf numFmtId="164" fontId="9" fillId="0" borderId="9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7" fillId="0" borderId="8" xfId="0" applyFont="1" applyFill="1" applyBorder="1" applyAlignment="1">
      <alignment horizontal="centerContinuous"/>
    </xf>
    <xf numFmtId="0" fontId="13" fillId="0" borderId="0" xfId="0" applyFont="1" applyFill="1" applyAlignment="1">
      <alignment horizontal="centerContinuous"/>
    </xf>
    <xf numFmtId="164" fontId="7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horizontal="left"/>
    </xf>
    <xf numFmtId="0" fontId="9" fillId="0" borderId="0" xfId="0" applyNumberFormat="1" applyFont="1" applyFill="1" applyBorder="1" applyAlignment="1">
      <alignment horizontal="centerContinuous" wrapText="1"/>
    </xf>
    <xf numFmtId="0" fontId="12" fillId="0" borderId="0" xfId="0" applyNumberFormat="1" applyFont="1" applyFill="1" applyBorder="1" applyAlignment="1">
      <alignment horizontal="centerContinuous"/>
    </xf>
    <xf numFmtId="0" fontId="7" fillId="0" borderId="0" xfId="0" applyNumberFormat="1" applyFont="1" applyFill="1" applyBorder="1" applyAlignment="1">
      <alignment horizontal="centerContinuous"/>
    </xf>
    <xf numFmtId="0" fontId="7" fillId="0" borderId="8" xfId="0" applyFont="1" applyFill="1" applyBorder="1" applyAlignment="1">
      <alignment horizontal="centerContinuous"/>
    </xf>
    <xf numFmtId="0" fontId="12" fillId="0" borderId="12" xfId="0" applyNumberFormat="1" applyFont="1" applyFill="1" applyBorder="1" applyAlignment="1">
      <alignment horizontal="centerContinuous"/>
    </xf>
    <xf numFmtId="1" fontId="4" fillId="0" borderId="7" xfId="0" applyNumberFormat="1" applyFont="1" applyFill="1" applyBorder="1" applyAlignment="1">
      <alignment horizontal="left" vertical="center"/>
    </xf>
    <xf numFmtId="1" fontId="4" fillId="0" borderId="5" xfId="0" applyNumberFormat="1" applyFont="1" applyFill="1" applyBorder="1" applyAlignment="1">
      <alignment horizontal="justify" vertical="center"/>
    </xf>
    <xf numFmtId="1" fontId="4" fillId="0" borderId="0" xfId="0" applyNumberFormat="1" applyFont="1" applyFill="1" applyAlignment="1">
      <alignment horizontal="left"/>
    </xf>
    <xf numFmtId="1" fontId="11" fillId="0" borderId="8" xfId="0" applyNumberFormat="1" applyFont="1" applyFill="1" applyBorder="1" applyAlignment="1">
      <alignment vertical="center"/>
    </xf>
    <xf numFmtId="0" fontId="9" fillId="0" borderId="5" xfId="0" applyNumberFormat="1" applyFont="1" applyFill="1" applyBorder="1" applyAlignment="1">
      <alignment horizontal="justify" vertical="center"/>
    </xf>
    <xf numFmtId="0" fontId="9" fillId="0" borderId="0" xfId="0" applyFont="1" applyFill="1" applyAlignment="1">
      <alignment horizontal="left"/>
    </xf>
    <xf numFmtId="1" fontId="9" fillId="0" borderId="7" xfId="0" applyNumberFormat="1" applyFont="1" applyFill="1" applyBorder="1" applyAlignment="1">
      <alignment horizontal="left" vertical="center"/>
    </xf>
    <xf numFmtId="1" fontId="9" fillId="0" borderId="5" xfId="0" applyNumberFormat="1" applyFont="1" applyFill="1" applyBorder="1" applyAlignment="1">
      <alignment horizontal="justify" vertical="center"/>
    </xf>
    <xf numFmtId="1" fontId="7" fillId="0" borderId="7" xfId="0" applyNumberFormat="1" applyFont="1" applyFill="1" applyBorder="1" applyAlignment="1">
      <alignment horizontal="left" vertical="center"/>
    </xf>
    <xf numFmtId="1" fontId="7" fillId="0" borderId="8" xfId="0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1" fontId="9" fillId="0" borderId="0" xfId="0" applyNumberFormat="1" applyFont="1" applyFill="1" applyAlignment="1">
      <alignment horizontal="left"/>
    </xf>
    <xf numFmtId="1" fontId="9" fillId="0" borderId="10" xfId="0" applyNumberFormat="1" applyFont="1" applyFill="1" applyBorder="1" applyAlignment="1">
      <alignment vertical="center"/>
    </xf>
    <xf numFmtId="164" fontId="9" fillId="0" borderId="10" xfId="0" applyNumberFormat="1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Continuous"/>
    </xf>
    <xf numFmtId="1" fontId="9" fillId="0" borderId="7" xfId="0" applyNumberFormat="1" applyFont="1" applyFill="1" applyBorder="1" applyAlignment="1">
      <alignment horizontal="left"/>
    </xf>
    <xf numFmtId="0" fontId="4" fillId="0" borderId="3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Fill="1" applyBorder="1" applyAlignment="1">
      <alignment horizontal="left"/>
    </xf>
    <xf numFmtId="164" fontId="7" fillId="0" borderId="0" xfId="0" applyNumberFormat="1" applyFont="1" applyFill="1" applyAlignment="1">
      <alignment/>
    </xf>
    <xf numFmtId="164" fontId="6" fillId="0" borderId="0" xfId="0" applyNumberFormat="1" applyFont="1" applyFill="1" applyAlignment="1">
      <alignment horizontal="centerContinuous"/>
    </xf>
    <xf numFmtId="1" fontId="9" fillId="0" borderId="8" xfId="0" applyNumberFormat="1" applyFont="1" applyFill="1" applyBorder="1" applyAlignment="1">
      <alignment/>
    </xf>
    <xf numFmtId="0" fontId="11" fillId="0" borderId="8" xfId="0" applyFont="1" applyFill="1" applyBorder="1" applyAlignment="1">
      <alignment wrapText="1"/>
    </xf>
    <xf numFmtId="0" fontId="6" fillId="0" borderId="0" xfId="0" applyNumberFormat="1" applyFont="1" applyFill="1" applyAlignment="1">
      <alignment horizontal="centerContinuous"/>
    </xf>
    <xf numFmtId="0" fontId="6" fillId="0" borderId="0" xfId="0" applyNumberFormat="1" applyFont="1" applyFill="1" applyBorder="1" applyAlignment="1">
      <alignment horizontal="centerContinuous"/>
    </xf>
    <xf numFmtId="1" fontId="9" fillId="0" borderId="5" xfId="0" applyNumberFormat="1" applyFont="1" applyFill="1" applyBorder="1" applyAlignment="1">
      <alignment horizontal="justify"/>
    </xf>
    <xf numFmtId="0" fontId="4" fillId="0" borderId="6" xfId="0" applyNumberFormat="1" applyFont="1" applyFill="1" applyBorder="1" applyAlignment="1">
      <alignment horizontal="justify"/>
    </xf>
    <xf numFmtId="0" fontId="7" fillId="0" borderId="0" xfId="0" applyFont="1" applyFill="1" applyBorder="1" applyAlignment="1">
      <alignment horizontal="justify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justify" vertical="center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6" fillId="0" borderId="7" xfId="0" applyFont="1" applyFill="1" applyBorder="1" applyAlignment="1">
      <alignment horizontal="left" vertical="center"/>
    </xf>
    <xf numFmtId="0" fontId="16" fillId="0" borderId="5" xfId="0" applyNumberFormat="1" applyFont="1" applyFill="1" applyBorder="1" applyAlignment="1">
      <alignment horizontal="left" vertical="center"/>
    </xf>
    <xf numFmtId="0" fontId="16" fillId="0" borderId="0" xfId="0" applyFont="1" applyFill="1" applyAlignment="1">
      <alignment horizontal="left"/>
    </xf>
    <xf numFmtId="0" fontId="19" fillId="0" borderId="8" xfId="0" applyFont="1" applyFill="1" applyBorder="1" applyAlignment="1">
      <alignment horizontal="centerContinuous" vertical="center"/>
    </xf>
    <xf numFmtId="0" fontId="19" fillId="0" borderId="0" xfId="0" applyNumberFormat="1" applyFont="1" applyFill="1" applyBorder="1" applyAlignment="1">
      <alignment horizontal="centerContinuous" vertical="center"/>
    </xf>
    <xf numFmtId="0" fontId="16" fillId="0" borderId="0" xfId="0" applyFont="1" applyFill="1" applyAlignment="1">
      <alignment/>
    </xf>
    <xf numFmtId="0" fontId="16" fillId="0" borderId="3" xfId="0" applyFont="1" applyFill="1" applyBorder="1" applyAlignment="1">
      <alignment horizontal="centerContinuous" vertical="center"/>
    </xf>
    <xf numFmtId="0" fontId="16" fillId="0" borderId="6" xfId="0" applyNumberFormat="1" applyFont="1" applyFill="1" applyBorder="1" applyAlignment="1">
      <alignment horizontal="centerContinuous"/>
    </xf>
    <xf numFmtId="0" fontId="16" fillId="0" borderId="8" xfId="0" applyFont="1" applyFill="1" applyBorder="1" applyAlignment="1">
      <alignment vertical="top"/>
    </xf>
    <xf numFmtId="0" fontId="16" fillId="0" borderId="0" xfId="0" applyNumberFormat="1" applyFont="1" applyFill="1" applyBorder="1" applyAlignment="1">
      <alignment horizontal="right" vertical="top"/>
    </xf>
    <xf numFmtId="164" fontId="16" fillId="0" borderId="1" xfId="0" applyNumberFormat="1" applyFont="1" applyFill="1" applyBorder="1" applyAlignment="1">
      <alignment/>
    </xf>
    <xf numFmtId="164" fontId="18" fillId="0" borderId="1" xfId="0" applyNumberFormat="1" applyFont="1" applyFill="1" applyBorder="1" applyAlignment="1">
      <alignment/>
    </xf>
    <xf numFmtId="0" fontId="16" fillId="0" borderId="0" xfId="0" applyFont="1" applyFill="1" applyAlignment="1">
      <alignment vertical="top"/>
    </xf>
    <xf numFmtId="0" fontId="18" fillId="0" borderId="0" xfId="0" applyFont="1" applyFill="1" applyBorder="1" applyAlignment="1">
      <alignment vertical="center"/>
    </xf>
    <xf numFmtId="164" fontId="16" fillId="0" borderId="1" xfId="0" applyNumberFormat="1" applyFont="1" applyFill="1" applyBorder="1" applyAlignment="1">
      <alignment vertical="center"/>
    </xf>
    <xf numFmtId="164" fontId="18" fillId="0" borderId="1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8" fillId="0" borderId="0" xfId="0" applyNumberFormat="1" applyFont="1" applyFill="1" applyBorder="1" applyAlignment="1">
      <alignment horizontal="right" vertical="top"/>
    </xf>
    <xf numFmtId="0" fontId="16" fillId="0" borderId="0" xfId="0" applyFont="1" applyFill="1" applyBorder="1" applyAlignment="1">
      <alignment vertical="top"/>
    </xf>
    <xf numFmtId="0" fontId="16" fillId="0" borderId="8" xfId="0" applyFont="1" applyFill="1" applyBorder="1" applyAlignment="1">
      <alignment vertical="center"/>
    </xf>
    <xf numFmtId="0" fontId="18" fillId="0" borderId="0" xfId="0" applyNumberFormat="1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NumberFormat="1" applyFont="1" applyFill="1" applyAlignment="1">
      <alignment/>
    </xf>
    <xf numFmtId="164" fontId="16" fillId="0" borderId="0" xfId="0" applyNumberFormat="1" applyFont="1" applyFill="1" applyAlignment="1">
      <alignment/>
    </xf>
    <xf numFmtId="164" fontId="18" fillId="0" borderId="0" xfId="0" applyNumberFormat="1" applyFont="1" applyFill="1" applyAlignment="1">
      <alignment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 quotePrefix="1">
      <alignment horizontal="left" vertical="center"/>
    </xf>
    <xf numFmtId="0" fontId="12" fillId="0" borderId="0" xfId="0" applyNumberFormat="1" applyFont="1" applyFill="1" applyAlignment="1" quotePrefix="1">
      <alignment horizontal="left"/>
    </xf>
    <xf numFmtId="0" fontId="24" fillId="0" borderId="0" xfId="0" applyNumberFormat="1" applyFont="1" applyFill="1" applyAlignment="1" quotePrefix="1">
      <alignment horizontal="left"/>
    </xf>
    <xf numFmtId="0" fontId="15" fillId="0" borderId="0" xfId="0" applyFont="1" applyFill="1" applyBorder="1" applyAlignment="1" quotePrefix="1">
      <alignment horizontal="left"/>
    </xf>
    <xf numFmtId="0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NumberFormat="1" applyFont="1" applyFill="1" applyAlignment="1" quotePrefix="1">
      <alignment horizontal="left"/>
    </xf>
    <xf numFmtId="164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justify"/>
    </xf>
    <xf numFmtId="164" fontId="5" fillId="0" borderId="5" xfId="0" applyNumberFormat="1" applyFont="1" applyFill="1" applyBorder="1" applyAlignment="1">
      <alignment horizontal="centerContinuous" vertical="center" wrapText="1"/>
    </xf>
    <xf numFmtId="164" fontId="5" fillId="0" borderId="13" xfId="0" applyNumberFormat="1" applyFont="1" applyFill="1" applyBorder="1" applyAlignment="1">
      <alignment horizontal="centerContinuous" vertical="center" wrapText="1"/>
    </xf>
    <xf numFmtId="164" fontId="4" fillId="0" borderId="11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Continuous"/>
    </xf>
    <xf numFmtId="164" fontId="4" fillId="0" borderId="13" xfId="0" applyNumberFormat="1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Continuous" vertical="center"/>
    </xf>
    <xf numFmtId="0" fontId="21" fillId="0" borderId="9" xfId="0" applyFont="1" applyFill="1" applyBorder="1" applyAlignment="1">
      <alignment horizontal="centerContinuous"/>
    </xf>
    <xf numFmtId="14" fontId="21" fillId="0" borderId="9" xfId="0" applyNumberFormat="1" applyFont="1" applyFill="1" applyBorder="1" applyAlignment="1">
      <alignment horizontal="centerContinuous"/>
    </xf>
    <xf numFmtId="164" fontId="4" fillId="0" borderId="9" xfId="0" applyNumberFormat="1" applyFont="1" applyFill="1" applyBorder="1" applyAlignment="1">
      <alignment horizontal="center" vertical="top" wrapText="1"/>
    </xf>
    <xf numFmtId="164" fontId="5" fillId="0" borderId="11" xfId="0" applyNumberFormat="1" applyFont="1" applyFill="1" applyBorder="1" applyAlignment="1">
      <alignment horizontal="center" vertical="top" wrapText="1"/>
    </xf>
    <xf numFmtId="166" fontId="15" fillId="0" borderId="9" xfId="0" applyNumberFormat="1" applyFont="1" applyFill="1" applyBorder="1" applyAlignment="1">
      <alignment horizontal="centerContinuous" vertical="center"/>
    </xf>
    <xf numFmtId="0" fontId="25" fillId="0" borderId="9" xfId="0" applyFont="1" applyFill="1" applyBorder="1" applyAlignment="1">
      <alignment horizontal="centerContinuous"/>
    </xf>
    <xf numFmtId="14" fontId="25" fillId="0" borderId="9" xfId="0" applyNumberFormat="1" applyFont="1" applyFill="1" applyBorder="1" applyAlignment="1">
      <alignment horizontal="centerContinuous"/>
    </xf>
    <xf numFmtId="166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14" fontId="15" fillId="0" borderId="10" xfId="0" applyNumberFormat="1" applyFont="1" applyFill="1" applyBorder="1" applyAlignment="1">
      <alignment horizontal="center" vertical="center" wrapText="1"/>
    </xf>
    <xf numFmtId="166" fontId="16" fillId="0" borderId="11" xfId="0" applyNumberFormat="1" applyFont="1" applyFill="1" applyBorder="1" applyAlignment="1">
      <alignment horizontal="center" wrapText="1"/>
    </xf>
    <xf numFmtId="0" fontId="16" fillId="0" borderId="11" xfId="0" applyFont="1" applyFill="1" applyBorder="1" applyAlignment="1">
      <alignment horizontal="center" wrapText="1"/>
    </xf>
    <xf numFmtId="14" fontId="16" fillId="0" borderId="11" xfId="0" applyNumberFormat="1" applyFont="1" applyFill="1" applyBorder="1" applyAlignment="1">
      <alignment horizontal="center" wrapText="1"/>
    </xf>
    <xf numFmtId="0" fontId="19" fillId="0" borderId="14" xfId="0" applyFont="1" applyFill="1" applyBorder="1" applyAlignment="1">
      <alignment horizontal="centerContinuous"/>
    </xf>
    <xf numFmtId="14" fontId="25" fillId="0" borderId="0" xfId="0" applyNumberFormat="1" applyFont="1" applyFill="1" applyBorder="1" applyAlignment="1">
      <alignment/>
    </xf>
    <xf numFmtId="14" fontId="15" fillId="0" borderId="0" xfId="0" applyNumberFormat="1" applyFont="1" applyFill="1" applyBorder="1" applyAlignment="1">
      <alignment vertical="center" wrapText="1"/>
    </xf>
    <xf numFmtId="14" fontId="16" fillId="0" borderId="0" xfId="0" applyNumberFormat="1" applyFont="1" applyFill="1" applyBorder="1" applyAlignment="1">
      <alignment wrapText="1"/>
    </xf>
    <xf numFmtId="1" fontId="9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Continuous"/>
    </xf>
    <xf numFmtId="0" fontId="17" fillId="0" borderId="1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/>
    </xf>
    <xf numFmtId="14" fontId="11" fillId="0" borderId="0" xfId="0" applyNumberFormat="1" applyFont="1" applyFill="1" applyBorder="1" applyAlignment="1">
      <alignment horizontal="centerContinuous" vertical="top"/>
    </xf>
    <xf numFmtId="14" fontId="25" fillId="0" borderId="10" xfId="0" applyNumberFormat="1" applyFont="1" applyFill="1" applyBorder="1" applyAlignment="1">
      <alignment horizontal="centerContinuous"/>
    </xf>
    <xf numFmtId="14" fontId="11" fillId="0" borderId="0" xfId="0" applyNumberFormat="1" applyFont="1" applyFill="1" applyBorder="1" applyAlignment="1">
      <alignment/>
    </xf>
    <xf numFmtId="14" fontId="11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 quotePrefix="1">
      <alignment horizontal="left" vertical="center"/>
    </xf>
    <xf numFmtId="0" fontId="6" fillId="0" borderId="0" xfId="0" applyNumberFormat="1" applyFont="1" applyFill="1" applyAlignment="1">
      <alignment horizontal="centerContinuous" vertical="top"/>
    </xf>
    <xf numFmtId="164" fontId="10" fillId="0" borderId="0" xfId="0" applyNumberFormat="1" applyFont="1" applyFill="1" applyAlignment="1">
      <alignment horizontal="centerContinuous" vertical="top"/>
    </xf>
    <xf numFmtId="0" fontId="6" fillId="0" borderId="0" xfId="0" applyFont="1" applyFill="1" applyAlignment="1">
      <alignment/>
    </xf>
    <xf numFmtId="0" fontId="6" fillId="0" borderId="0" xfId="0" applyNumberFormat="1" applyFont="1" applyFill="1" applyBorder="1" applyAlignment="1">
      <alignment horizontal="centerContinuous" vertical="top"/>
    </xf>
    <xf numFmtId="164" fontId="10" fillId="0" borderId="0" xfId="0" applyNumberFormat="1" applyFont="1" applyFill="1" applyBorder="1" applyAlignment="1">
      <alignment horizontal="centerContinuous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justify"/>
    </xf>
    <xf numFmtId="0" fontId="10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12" fillId="0" borderId="0" xfId="0" applyNumberFormat="1" applyFont="1" applyFill="1" applyBorder="1" applyAlignment="1">
      <alignment horizontal="centerContinuous"/>
    </xf>
    <xf numFmtId="164" fontId="7" fillId="0" borderId="1" xfId="0" applyNumberFormat="1" applyFont="1" applyFill="1" applyBorder="1" applyAlignment="1">
      <alignment horizontal="centerContinuous" vertical="center" wrapText="1"/>
    </xf>
    <xf numFmtId="0" fontId="4" fillId="0" borderId="0" xfId="0" applyFont="1" applyFill="1" applyAlignment="1">
      <alignment/>
    </xf>
    <xf numFmtId="0" fontId="4" fillId="0" borderId="3" xfId="0" applyFont="1" applyFill="1" applyBorder="1" applyAlignment="1">
      <alignment horizontal="centerContinuous" vertical="center"/>
    </xf>
    <xf numFmtId="0" fontId="4" fillId="0" borderId="6" xfId="0" applyNumberFormat="1" applyFont="1" applyFill="1" applyBorder="1" applyAlignment="1">
      <alignment horizontal="justify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NumberFormat="1" applyFont="1" applyFill="1" applyAlignment="1">
      <alignment horizontal="justify"/>
    </xf>
    <xf numFmtId="164" fontId="10" fillId="0" borderId="0" xfId="0" applyNumberFormat="1" applyFont="1" applyFill="1" applyAlignment="1">
      <alignment/>
    </xf>
    <xf numFmtId="164" fontId="10" fillId="0" borderId="0" xfId="0" applyNumberFormat="1" applyFont="1" applyFill="1" applyAlignment="1">
      <alignment/>
    </xf>
    <xf numFmtId="0" fontId="15" fillId="0" borderId="0" xfId="0" applyFont="1" applyFill="1" applyBorder="1" applyAlignment="1" quotePrefix="1">
      <alignment horizontal="left" vertical="center"/>
    </xf>
    <xf numFmtId="164" fontId="15" fillId="0" borderId="0" xfId="0" applyNumberFormat="1" applyFont="1" applyFill="1" applyBorder="1" applyAlignment="1">
      <alignment vertical="center"/>
    </xf>
    <xf numFmtId="14" fontId="15" fillId="0" borderId="0" xfId="0" applyNumberFormat="1" applyFont="1" applyFill="1" applyBorder="1" applyAlignment="1">
      <alignment vertical="center"/>
    </xf>
    <xf numFmtId="164" fontId="26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centerContinuous" vertical="center"/>
    </xf>
    <xf numFmtId="0" fontId="28" fillId="0" borderId="0" xfId="0" applyFont="1" applyFill="1" applyBorder="1" applyAlignment="1">
      <alignment horizontal="centerContinuous"/>
    </xf>
    <xf numFmtId="0" fontId="2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 quotePrefix="1">
      <alignment horizontal="left"/>
    </xf>
    <xf numFmtId="164" fontId="31" fillId="0" borderId="9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horizontal="centerContinuous" vertical="center" wrapText="1"/>
    </xf>
    <xf numFmtId="0" fontId="28" fillId="0" borderId="0" xfId="0" applyNumberFormat="1" applyFont="1" applyFill="1" applyAlignment="1">
      <alignment horizontal="centerContinuous" vertical="center"/>
    </xf>
    <xf numFmtId="0" fontId="28" fillId="0" borderId="0" xfId="0" applyFont="1" applyFill="1" applyAlignment="1">
      <alignment horizontal="centerContinuous" vertical="center"/>
    </xf>
    <xf numFmtId="0" fontId="28" fillId="0" borderId="0" xfId="0" applyFont="1" applyFill="1" applyAlignment="1">
      <alignment vertical="center"/>
    </xf>
    <xf numFmtId="0" fontId="35" fillId="0" borderId="0" xfId="0" applyFont="1" applyFill="1" applyBorder="1" applyAlignment="1">
      <alignment horizontal="centerContinuous" vertical="center"/>
    </xf>
    <xf numFmtId="0" fontId="32" fillId="0" borderId="0" xfId="0" applyFont="1" applyFill="1" applyBorder="1" applyAlignment="1">
      <alignment horizontal="centerContinuous"/>
    </xf>
    <xf numFmtId="0" fontId="32" fillId="0" borderId="0" xfId="0" applyNumberFormat="1" applyFont="1" applyFill="1" applyBorder="1" applyAlignment="1">
      <alignment horizontal="centerContinuous"/>
    </xf>
    <xf numFmtId="0" fontId="32" fillId="0" borderId="0" xfId="0" applyFont="1" applyFill="1" applyBorder="1" applyAlignment="1">
      <alignment/>
    </xf>
    <xf numFmtId="0" fontId="33" fillId="0" borderId="4" xfId="0" applyFont="1" applyFill="1" applyBorder="1" applyAlignment="1">
      <alignment vertical="center"/>
    </xf>
    <xf numFmtId="0" fontId="33" fillId="0" borderId="14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64" fontId="10" fillId="0" borderId="11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centerContinuous" vertical="center"/>
    </xf>
    <xf numFmtId="0" fontId="36" fillId="0" borderId="4" xfId="0" applyFont="1" applyFill="1" applyBorder="1" applyAlignment="1">
      <alignment horizontal="left" vertical="center"/>
    </xf>
    <xf numFmtId="0" fontId="37" fillId="0" borderId="14" xfId="0" applyFont="1" applyFill="1" applyBorder="1" applyAlignment="1">
      <alignment horizontal="centerContinuous" vertical="center"/>
    </xf>
    <xf numFmtId="0" fontId="38" fillId="0" borderId="4" xfId="0" applyFont="1" applyFill="1" applyBorder="1" applyAlignment="1">
      <alignment vertical="center"/>
    </xf>
    <xf numFmtId="165" fontId="36" fillId="0" borderId="9" xfId="0" applyNumberFormat="1" applyFont="1" applyFill="1" applyBorder="1" applyAlignment="1">
      <alignment vertical="center"/>
    </xf>
    <xf numFmtId="0" fontId="38" fillId="0" borderId="8" xfId="0" applyFont="1" applyFill="1" applyBorder="1" applyAlignment="1">
      <alignment vertical="center"/>
    </xf>
    <xf numFmtId="165" fontId="36" fillId="0" borderId="0" xfId="0" applyNumberFormat="1" applyFont="1" applyFill="1" applyBorder="1" applyAlignment="1">
      <alignment vertical="center"/>
    </xf>
    <xf numFmtId="165" fontId="39" fillId="0" borderId="11" xfId="0" applyNumberFormat="1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36" fillId="0" borderId="4" xfId="0" applyFont="1" applyFill="1" applyBorder="1" applyAlignment="1">
      <alignment vertical="center"/>
    </xf>
    <xf numFmtId="164" fontId="36" fillId="0" borderId="9" xfId="0" applyNumberFormat="1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8" fillId="0" borderId="4" xfId="0" applyFont="1" applyFill="1" applyBorder="1" applyAlignment="1">
      <alignment horizontal="centerContinuous" vertical="center"/>
    </xf>
    <xf numFmtId="164" fontId="36" fillId="0" borderId="0" xfId="0" applyNumberFormat="1" applyFont="1" applyFill="1" applyBorder="1" applyAlignment="1">
      <alignment vertical="center"/>
    </xf>
    <xf numFmtId="166" fontId="36" fillId="0" borderId="9" xfId="0" applyNumberFormat="1" applyFont="1" applyFill="1" applyBorder="1" applyAlignment="1">
      <alignment vertical="center"/>
    </xf>
    <xf numFmtId="0" fontId="38" fillId="0" borderId="9" xfId="0" applyFont="1" applyFill="1" applyBorder="1" applyAlignment="1">
      <alignment vertical="center"/>
    </xf>
    <xf numFmtId="0" fontId="38" fillId="0" borderId="2" xfId="0" applyFont="1" applyFill="1" applyBorder="1" applyAlignment="1">
      <alignment vertical="center"/>
    </xf>
    <xf numFmtId="14" fontId="38" fillId="0" borderId="9" xfId="0" applyNumberFormat="1" applyFont="1" applyFill="1" applyBorder="1" applyAlignment="1">
      <alignment vertical="center"/>
    </xf>
    <xf numFmtId="0" fontId="41" fillId="0" borderId="4" xfId="0" applyFont="1" applyFill="1" applyBorder="1" applyAlignment="1">
      <alignment vertical="center"/>
    </xf>
    <xf numFmtId="164" fontId="36" fillId="0" borderId="11" xfId="0" applyNumberFormat="1" applyFont="1" applyFill="1" applyBorder="1" applyAlignment="1">
      <alignment vertical="center"/>
    </xf>
    <xf numFmtId="164" fontId="39" fillId="0" borderId="11" xfId="0" applyNumberFormat="1" applyFont="1" applyFill="1" applyBorder="1" applyAlignment="1">
      <alignment vertical="center"/>
    </xf>
    <xf numFmtId="0" fontId="36" fillId="0" borderId="4" xfId="0" applyFont="1" applyFill="1" applyBorder="1" applyAlignment="1">
      <alignment vertical="center"/>
    </xf>
    <xf numFmtId="0" fontId="37" fillId="0" borderId="14" xfId="0" applyNumberFormat="1" applyFont="1" applyFill="1" applyBorder="1" applyAlignment="1">
      <alignment horizontal="center" vertical="center"/>
    </xf>
    <xf numFmtId="164" fontId="39" fillId="0" borderId="11" xfId="0" applyNumberFormat="1" applyFont="1" applyFill="1" applyBorder="1" applyAlignment="1">
      <alignment vertical="center"/>
    </xf>
    <xf numFmtId="0" fontId="36" fillId="0" borderId="4" xfId="0" applyFont="1" applyFill="1" applyBorder="1" applyAlignment="1">
      <alignment horizontal="centerContinuous" vertical="center"/>
    </xf>
    <xf numFmtId="0" fontId="37" fillId="0" borderId="14" xfId="0" applyNumberFormat="1" applyFont="1" applyFill="1" applyBorder="1" applyAlignment="1">
      <alignment horizontal="centerContinuous" vertical="center"/>
    </xf>
    <xf numFmtId="0" fontId="38" fillId="0" borderId="8" xfId="0" applyFont="1" applyFill="1" applyBorder="1" applyAlignment="1">
      <alignment horizontal="centerContinuous" vertical="center"/>
    </xf>
    <xf numFmtId="0" fontId="38" fillId="0" borderId="9" xfId="0" applyFont="1" applyFill="1" applyBorder="1" applyAlignment="1">
      <alignment horizontal="centerContinuous" vertical="center"/>
    </xf>
    <xf numFmtId="0" fontId="38" fillId="0" borderId="0" xfId="0" applyFont="1" applyFill="1" applyBorder="1" applyAlignment="1">
      <alignment horizontal="centerContinuous" vertical="center"/>
    </xf>
    <xf numFmtId="0" fontId="43" fillId="0" borderId="4" xfId="0" applyFont="1" applyFill="1" applyBorder="1" applyAlignment="1">
      <alignment horizontal="centerContinuous" vertical="center"/>
    </xf>
    <xf numFmtId="14" fontId="38" fillId="0" borderId="2" xfId="0" applyNumberFormat="1" applyFont="1" applyFill="1" applyBorder="1" applyAlignment="1">
      <alignment horizontal="centerContinuous" vertical="center"/>
    </xf>
    <xf numFmtId="0" fontId="38" fillId="0" borderId="2" xfId="0" applyFont="1" applyFill="1" applyBorder="1" applyAlignment="1">
      <alignment horizontal="centerContinuous" vertical="center"/>
    </xf>
    <xf numFmtId="0" fontId="22" fillId="0" borderId="0" xfId="0" applyFont="1" applyFill="1" applyAlignment="1" quotePrefix="1">
      <alignment horizontal="left"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Continuous"/>
    </xf>
    <xf numFmtId="0" fontId="4" fillId="0" borderId="0" xfId="0" applyNumberFormat="1" applyFont="1" applyFill="1" applyBorder="1" applyAlignment="1">
      <alignment horizontal="centerContinuous"/>
    </xf>
    <xf numFmtId="0" fontId="4" fillId="0" borderId="7" xfId="0" applyFont="1" applyFill="1" applyBorder="1" applyAlignment="1">
      <alignment horizontal="left" vertical="center"/>
    </xf>
    <xf numFmtId="0" fontId="4" fillId="0" borderId="5" xfId="0" applyNumberFormat="1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centerContinuous" vertical="center"/>
    </xf>
    <xf numFmtId="0" fontId="4" fillId="0" borderId="6" xfId="0" applyNumberFormat="1" applyFont="1" applyFill="1" applyBorder="1" applyAlignment="1">
      <alignment horizontal="centerContinuous"/>
    </xf>
    <xf numFmtId="0" fontId="5" fillId="0" borderId="6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5" fillId="0" borderId="0" xfId="0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/>
    </xf>
    <xf numFmtId="0" fontId="21" fillId="0" borderId="0" xfId="0" applyFont="1" applyFill="1" applyBorder="1" applyAlignment="1">
      <alignment horizontal="centerContinuous" vertical="center"/>
    </xf>
    <xf numFmtId="0" fontId="21" fillId="0" borderId="0" xfId="0" applyNumberFormat="1" applyFont="1" applyFill="1" applyBorder="1" applyAlignment="1">
      <alignment horizontal="centerContinuous" vertical="center"/>
    </xf>
    <xf numFmtId="0" fontId="21" fillId="0" borderId="8" xfId="0" applyFont="1" applyFill="1" applyBorder="1" applyAlignment="1">
      <alignment horizontal="centerContinuous" vertical="center"/>
    </xf>
    <xf numFmtId="0" fontId="10" fillId="0" borderId="11" xfId="0" applyFont="1" applyFill="1" applyBorder="1" applyAlignment="1">
      <alignment vertical="center"/>
    </xf>
    <xf numFmtId="0" fontId="22" fillId="0" borderId="0" xfId="0" applyFont="1" applyFill="1" applyAlignment="1">
      <alignment horizontal="left"/>
    </xf>
    <xf numFmtId="0" fontId="42" fillId="0" borderId="9" xfId="0" applyFont="1" applyFill="1" applyBorder="1" applyAlignment="1">
      <alignment/>
    </xf>
    <xf numFmtId="0" fontId="9" fillId="0" borderId="0" xfId="0" applyFont="1" applyFill="1" applyAlignment="1">
      <alignment/>
    </xf>
    <xf numFmtId="1" fontId="9" fillId="0" borderId="0" xfId="0" applyNumberFormat="1" applyFont="1" applyFill="1" applyAlignment="1">
      <alignment/>
    </xf>
    <xf numFmtId="0" fontId="10" fillId="0" borderId="11" xfId="0" applyFont="1" applyFill="1" applyBorder="1" applyAlignment="1">
      <alignment/>
    </xf>
    <xf numFmtId="0" fontId="41" fillId="0" borderId="9" xfId="0" applyFont="1" applyFill="1" applyBorder="1" applyAlignment="1">
      <alignment/>
    </xf>
    <xf numFmtId="0" fontId="39" fillId="0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" fontId="9" fillId="0" borderId="10" xfId="0" applyNumberFormat="1" applyFont="1" applyFill="1" applyBorder="1" applyAlignment="1">
      <alignment/>
    </xf>
    <xf numFmtId="1" fontId="10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Alignment="1">
      <alignment/>
    </xf>
    <xf numFmtId="1" fontId="9" fillId="0" borderId="10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1" fontId="9" fillId="0" borderId="13" xfId="0" applyNumberFormat="1" applyFont="1" applyFill="1" applyBorder="1" applyAlignment="1">
      <alignment horizontal="justify" vertical="center"/>
    </xf>
    <xf numFmtId="0" fontId="4" fillId="0" borderId="15" xfId="0" applyNumberFormat="1" applyFont="1" applyFill="1" applyBorder="1" applyAlignment="1">
      <alignment horizontal="justify" vertical="center"/>
    </xf>
    <xf numFmtId="164" fontId="40" fillId="0" borderId="8" xfId="0" applyNumberFormat="1" applyFont="1" applyFill="1" applyBorder="1" applyAlignment="1">
      <alignment horizontal="left" vertical="center"/>
    </xf>
    <xf numFmtId="0" fontId="37" fillId="0" borderId="2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37" fillId="0" borderId="2" xfId="0" applyNumberFormat="1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justify" vertical="center"/>
    </xf>
    <xf numFmtId="0" fontId="37" fillId="0" borderId="4" xfId="0" applyFont="1" applyFill="1" applyBorder="1" applyAlignment="1">
      <alignment vertical="center"/>
    </xf>
    <xf numFmtId="0" fontId="37" fillId="0" borderId="14" xfId="0" applyNumberFormat="1" applyFont="1" applyFill="1" applyBorder="1" applyAlignment="1">
      <alignment vertical="center"/>
    </xf>
    <xf numFmtId="0" fontId="37" fillId="0" borderId="14" xfId="0" applyFont="1" applyFill="1" applyBorder="1" applyAlignment="1">
      <alignment vertical="center"/>
    </xf>
    <xf numFmtId="164" fontId="37" fillId="0" borderId="9" xfId="0" applyNumberFormat="1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0" fontId="34" fillId="0" borderId="0" xfId="0" applyFont="1" applyFill="1" applyBorder="1" applyAlignment="1">
      <alignment horizontal="centerContinuous" vertical="center"/>
    </xf>
    <xf numFmtId="164" fontId="28" fillId="0" borderId="0" xfId="0" applyNumberFormat="1" applyFont="1" applyFill="1" applyAlignment="1">
      <alignment horizontal="centerContinuous" vertical="center"/>
    </xf>
    <xf numFmtId="0" fontId="35" fillId="0" borderId="0" xfId="0" applyFont="1" applyFill="1" applyBorder="1" applyAlignment="1">
      <alignment horizontal="centerContinuous"/>
    </xf>
    <xf numFmtId="0" fontId="35" fillId="0" borderId="0" xfId="0" applyNumberFormat="1" applyFont="1" applyFill="1" applyBorder="1" applyAlignment="1">
      <alignment horizontal="centerContinuous"/>
    </xf>
    <xf numFmtId="0" fontId="35" fillId="0" borderId="0" xfId="0" applyFont="1" applyFill="1" applyAlignment="1">
      <alignment horizontal="centerContinuous"/>
    </xf>
    <xf numFmtId="164" fontId="35" fillId="0" borderId="0" xfId="0" applyNumberFormat="1" applyFont="1" applyFill="1" applyBorder="1" applyAlignment="1">
      <alignment horizontal="centerContinuous"/>
    </xf>
    <xf numFmtId="164" fontId="45" fillId="0" borderId="0" xfId="0" applyNumberFormat="1" applyFont="1" applyFill="1" applyBorder="1" applyAlignment="1">
      <alignment horizontal="centerContinuous"/>
    </xf>
    <xf numFmtId="0" fontId="35" fillId="0" borderId="0" xfId="0" applyFont="1" applyFill="1" applyBorder="1" applyAlignment="1">
      <alignment/>
    </xf>
    <xf numFmtId="0" fontId="28" fillId="0" borderId="0" xfId="0" applyNumberFormat="1" applyFont="1" applyFill="1" applyAlignment="1">
      <alignment horizontal="centerContinuous" vertical="top"/>
    </xf>
    <xf numFmtId="0" fontId="28" fillId="0" borderId="0" xfId="0" applyFont="1" applyFill="1" applyAlignment="1">
      <alignment horizontal="centerContinuous" vertical="top"/>
    </xf>
    <xf numFmtId="0" fontId="28" fillId="0" borderId="0" xfId="0" applyFont="1" applyFill="1" applyAlignment="1">
      <alignment horizontal="centerContinuous"/>
    </xf>
    <xf numFmtId="0" fontId="28" fillId="0" borderId="0" xfId="0" applyFont="1" applyFill="1" applyAlignment="1">
      <alignment/>
    </xf>
    <xf numFmtId="0" fontId="4" fillId="0" borderId="16" xfId="0" applyFont="1" applyFill="1" applyBorder="1" applyAlignment="1">
      <alignment vertical="top"/>
    </xf>
    <xf numFmtId="0" fontId="4" fillId="0" borderId="17" xfId="0" applyNumberFormat="1" applyFont="1" applyFill="1" applyBorder="1" applyAlignment="1">
      <alignment horizontal="right" vertical="top"/>
    </xf>
    <xf numFmtId="0" fontId="4" fillId="0" borderId="17" xfId="0" applyFont="1" applyFill="1" applyBorder="1" applyAlignment="1">
      <alignment vertical="top"/>
    </xf>
    <xf numFmtId="164" fontId="4" fillId="0" borderId="18" xfId="0" applyNumberFormat="1" applyFont="1" applyFill="1" applyBorder="1" applyAlignment="1">
      <alignment/>
    </xf>
    <xf numFmtId="0" fontId="7" fillId="0" borderId="19" xfId="0" applyFont="1" applyBorder="1" applyAlignment="1">
      <alignment/>
    </xf>
    <xf numFmtId="0" fontId="5" fillId="0" borderId="20" xfId="0" applyFont="1" applyBorder="1" applyAlignment="1" quotePrefix="1">
      <alignment horizontal="left"/>
    </xf>
    <xf numFmtId="0" fontId="5" fillId="0" borderId="20" xfId="0" applyFont="1" applyFill="1" applyBorder="1" applyAlignment="1">
      <alignment vertical="top"/>
    </xf>
    <xf numFmtId="164" fontId="5" fillId="0" borderId="21" xfId="0" applyNumberFormat="1" applyFont="1" applyFill="1" applyBorder="1" applyAlignment="1">
      <alignment/>
    </xf>
    <xf numFmtId="0" fontId="9" fillId="0" borderId="19" xfId="0" applyFont="1" applyBorder="1" applyAlignment="1">
      <alignment/>
    </xf>
    <xf numFmtId="0" fontId="4" fillId="0" borderId="20" xfId="0" applyFont="1" applyFill="1" applyBorder="1" applyAlignment="1">
      <alignment vertical="top"/>
    </xf>
    <xf numFmtId="164" fontId="4" fillId="0" borderId="21" xfId="0" applyNumberFormat="1" applyFont="1" applyFill="1" applyBorder="1" applyAlignment="1">
      <alignment/>
    </xf>
    <xf numFmtId="0" fontId="4" fillId="0" borderId="20" xfId="0" applyFont="1" applyFill="1" applyBorder="1" applyAlignment="1" quotePrefix="1">
      <alignment horizontal="left" vertical="top"/>
    </xf>
    <xf numFmtId="0" fontId="4" fillId="0" borderId="20" xfId="0" applyFont="1" applyFill="1" applyBorder="1" applyAlignment="1">
      <alignment vertical="top"/>
    </xf>
    <xf numFmtId="0" fontId="7" fillId="0" borderId="20" xfId="0" applyFont="1" applyFill="1" applyBorder="1" applyAlignment="1">
      <alignment vertical="top"/>
    </xf>
    <xf numFmtId="0" fontId="4" fillId="0" borderId="19" xfId="0" applyFont="1" applyFill="1" applyBorder="1" applyAlignment="1">
      <alignment vertical="top"/>
    </xf>
    <xf numFmtId="0" fontId="4" fillId="0" borderId="20" xfId="0" applyNumberFormat="1" applyFont="1" applyFill="1" applyBorder="1" applyAlignment="1">
      <alignment horizontal="right" vertical="top"/>
    </xf>
    <xf numFmtId="0" fontId="5" fillId="0" borderId="19" xfId="0" applyFont="1" applyFill="1" applyBorder="1" applyAlignment="1">
      <alignment vertical="top"/>
    </xf>
    <xf numFmtId="0" fontId="5" fillId="0" borderId="20" xfId="0" applyNumberFormat="1" applyFont="1" applyFill="1" applyBorder="1" applyAlignment="1">
      <alignment horizontal="left" vertical="top"/>
    </xf>
    <xf numFmtId="0" fontId="5" fillId="0" borderId="20" xfId="0" applyFont="1" applyFill="1" applyBorder="1" applyAlignment="1">
      <alignment horizontal="left" vertical="top"/>
    </xf>
    <xf numFmtId="0" fontId="4" fillId="0" borderId="20" xfId="0" applyFont="1" applyFill="1" applyBorder="1" applyAlignment="1">
      <alignment horizontal="left" vertical="top"/>
    </xf>
    <xf numFmtId="0" fontId="4" fillId="0" borderId="20" xfId="0" applyNumberFormat="1" applyFont="1" applyFill="1" applyBorder="1" applyAlignment="1">
      <alignment horizontal="left" vertical="top"/>
    </xf>
    <xf numFmtId="0" fontId="5" fillId="0" borderId="20" xfId="0" applyNumberFormat="1" applyFont="1" applyFill="1" applyBorder="1" applyAlignment="1" quotePrefix="1">
      <alignment horizontal="left" vertical="top"/>
    </xf>
    <xf numFmtId="164" fontId="4" fillId="0" borderId="2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vertical="top"/>
    </xf>
    <xf numFmtId="0" fontId="9" fillId="0" borderId="20" xfId="0" applyFont="1" applyFill="1" applyBorder="1" applyAlignment="1">
      <alignment vertical="top"/>
    </xf>
    <xf numFmtId="164" fontId="7" fillId="0" borderId="21" xfId="0" applyNumberFormat="1" applyFont="1" applyFill="1" applyBorder="1" applyAlignment="1">
      <alignment/>
    </xf>
    <xf numFmtId="164" fontId="9" fillId="0" borderId="21" xfId="0" applyNumberFormat="1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2" xfId="0" applyFont="1" applyFill="1" applyBorder="1" applyAlignment="1">
      <alignment vertical="top"/>
    </xf>
    <xf numFmtId="0" fontId="4" fillId="0" borderId="23" xfId="0" applyNumberFormat="1" applyFont="1" applyFill="1" applyBorder="1" applyAlignment="1">
      <alignment horizontal="right" vertical="top"/>
    </xf>
    <xf numFmtId="0" fontId="5" fillId="0" borderId="23" xfId="0" applyFont="1" applyFill="1" applyBorder="1" applyAlignment="1">
      <alignment vertical="top"/>
    </xf>
    <xf numFmtId="164" fontId="4" fillId="0" borderId="24" xfId="0" applyNumberFormat="1" applyFont="1" applyFill="1" applyBorder="1" applyAlignment="1">
      <alignment/>
    </xf>
    <xf numFmtId="164" fontId="4" fillId="0" borderId="25" xfId="0" applyNumberFormat="1" applyFont="1" applyFill="1" applyBorder="1" applyAlignment="1">
      <alignment/>
    </xf>
    <xf numFmtId="0" fontId="20" fillId="0" borderId="8" xfId="0" applyFont="1" applyFill="1" applyBorder="1" applyAlignment="1">
      <alignment vertical="center"/>
    </xf>
    <xf numFmtId="0" fontId="20" fillId="0" borderId="0" xfId="0" applyFont="1" applyFill="1" applyAlignment="1">
      <alignment/>
    </xf>
    <xf numFmtId="0" fontId="5" fillId="0" borderId="20" xfId="0" applyFont="1" applyBorder="1" applyAlignment="1">
      <alignment/>
    </xf>
    <xf numFmtId="0" fontId="4" fillId="0" borderId="20" xfId="0" applyFont="1" applyBorder="1" applyAlignment="1" quotePrefix="1">
      <alignment horizontal="left"/>
    </xf>
    <xf numFmtId="0" fontId="9" fillId="0" borderId="20" xfId="0" applyFont="1" applyBorder="1" applyAlignment="1">
      <alignment/>
    </xf>
    <xf numFmtId="164" fontId="4" fillId="0" borderId="21" xfId="0" applyNumberFormat="1" applyFont="1" applyFill="1" applyBorder="1" applyAlignment="1" quotePrefix="1">
      <alignment/>
    </xf>
    <xf numFmtId="0" fontId="4" fillId="0" borderId="20" xfId="0" applyFont="1" applyBorder="1" applyAlignment="1">
      <alignment/>
    </xf>
    <xf numFmtId="164" fontId="4" fillId="0" borderId="19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4" fillId="0" borderId="20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5" fillId="0" borderId="26" xfId="0" applyFont="1" applyFill="1" applyBorder="1" applyAlignment="1" quotePrefix="1">
      <alignment horizontal="left"/>
    </xf>
    <xf numFmtId="0" fontId="1" fillId="0" borderId="27" xfId="0" applyFont="1" applyFill="1" applyBorder="1" applyAlignment="1">
      <alignment horizontal="left" wrapText="1"/>
    </xf>
    <xf numFmtId="0" fontId="11" fillId="0" borderId="26" xfId="0" applyFont="1" applyFill="1" applyBorder="1" applyAlignment="1">
      <alignment/>
    </xf>
    <xf numFmtId="164" fontId="7" fillId="0" borderId="28" xfId="0" applyNumberFormat="1" applyFont="1" applyFill="1" applyBorder="1" applyAlignment="1">
      <alignment/>
    </xf>
    <xf numFmtId="164" fontId="7" fillId="0" borderId="27" xfId="0" applyNumberFormat="1" applyFont="1" applyFill="1" applyBorder="1" applyAlignment="1">
      <alignment/>
    </xf>
    <xf numFmtId="164" fontId="5" fillId="0" borderId="27" xfId="0" applyNumberFormat="1" applyFont="1" applyFill="1" applyBorder="1" applyAlignment="1">
      <alignment/>
    </xf>
    <xf numFmtId="0" fontId="10" fillId="0" borderId="28" xfId="0" applyFont="1" applyFill="1" applyBorder="1" applyAlignment="1">
      <alignment/>
    </xf>
    <xf numFmtId="0" fontId="5" fillId="0" borderId="19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 wrapText="1"/>
    </xf>
    <xf numFmtId="0" fontId="11" fillId="0" borderId="19" xfId="0" applyFont="1" applyFill="1" applyBorder="1" applyAlignment="1">
      <alignment/>
    </xf>
    <xf numFmtId="164" fontId="9" fillId="0" borderId="21" xfId="0" applyNumberFormat="1" applyFont="1" applyFill="1" applyBorder="1" applyAlignment="1">
      <alignment/>
    </xf>
    <xf numFmtId="14" fontId="9" fillId="0" borderId="21" xfId="0" applyNumberFormat="1" applyFont="1" applyFill="1" applyBorder="1" applyAlignment="1">
      <alignment/>
    </xf>
    <xf numFmtId="164" fontId="7" fillId="0" borderId="20" xfId="0" applyNumberFormat="1" applyFont="1" applyFill="1" applyBorder="1" applyAlignment="1">
      <alignment/>
    </xf>
    <xf numFmtId="164" fontId="5" fillId="0" borderId="20" xfId="0" applyNumberFormat="1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4" fillId="0" borderId="19" xfId="0" applyFont="1" applyFill="1" applyBorder="1" applyAlignment="1">
      <alignment horizontal="centerContinuous" vertical="center"/>
    </xf>
    <xf numFmtId="0" fontId="4" fillId="0" borderId="20" xfId="0" applyNumberFormat="1" applyFont="1" applyFill="1" applyBorder="1" applyAlignment="1" quotePrefix="1">
      <alignment horizontal="left"/>
    </xf>
    <xf numFmtId="164" fontId="9" fillId="0" borderId="21" xfId="0" applyNumberFormat="1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/>
    </xf>
    <xf numFmtId="14" fontId="9" fillId="0" borderId="21" xfId="0" applyNumberFormat="1" applyFont="1" applyFill="1" applyBorder="1" applyAlignment="1" quotePrefix="1">
      <alignment horizontal="right"/>
    </xf>
    <xf numFmtId="0" fontId="0" fillId="0" borderId="20" xfId="0" applyFill="1" applyBorder="1" applyAlignment="1">
      <alignment/>
    </xf>
    <xf numFmtId="0" fontId="11" fillId="0" borderId="21" xfId="0" applyFont="1" applyFill="1" applyBorder="1" applyAlignment="1">
      <alignment vertical="center"/>
    </xf>
    <xf numFmtId="164" fontId="7" fillId="0" borderId="21" xfId="0" applyNumberFormat="1" applyFont="1" applyFill="1" applyBorder="1" applyAlignment="1">
      <alignment/>
    </xf>
    <xf numFmtId="164" fontId="9" fillId="0" borderId="20" xfId="0" applyNumberFormat="1" applyFont="1" applyFill="1" applyBorder="1" applyAlignment="1">
      <alignment/>
    </xf>
    <xf numFmtId="164" fontId="4" fillId="0" borderId="20" xfId="0" applyNumberFormat="1" applyFont="1" applyFill="1" applyBorder="1" applyAlignment="1">
      <alignment/>
    </xf>
    <xf numFmtId="0" fontId="10" fillId="0" borderId="21" xfId="0" applyFont="1" applyFill="1" applyBorder="1" applyAlignment="1" quotePrefix="1">
      <alignment horizontal="left" wrapText="1"/>
    </xf>
    <xf numFmtId="0" fontId="4" fillId="0" borderId="20" xfId="0" applyFont="1" applyFill="1" applyBorder="1" applyAlignment="1" quotePrefix="1">
      <alignment horizontal="left" wrapText="1"/>
    </xf>
    <xf numFmtId="0" fontId="5" fillId="0" borderId="20" xfId="0" applyNumberFormat="1" applyFont="1" applyFill="1" applyBorder="1" applyAlignment="1">
      <alignment horizontal="left" wrapText="1"/>
    </xf>
    <xf numFmtId="0" fontId="4" fillId="0" borderId="20" xfId="0" applyNumberFormat="1" applyFont="1" applyFill="1" applyBorder="1" applyAlignment="1">
      <alignment horizontal="left" wrapText="1"/>
    </xf>
    <xf numFmtId="0" fontId="10" fillId="0" borderId="21" xfId="0" applyFont="1" applyFill="1" applyBorder="1" applyAlignment="1">
      <alignment horizontal="left" wrapText="1"/>
    </xf>
    <xf numFmtId="0" fontId="4" fillId="0" borderId="20" xfId="0" applyNumberFormat="1" applyFont="1" applyFill="1" applyBorder="1" applyAlignment="1" quotePrefix="1">
      <alignment horizontal="left" wrapText="1"/>
    </xf>
    <xf numFmtId="0" fontId="10" fillId="0" borderId="21" xfId="0" applyFont="1" applyFill="1" applyBorder="1" applyAlignment="1" quotePrefix="1">
      <alignment horizontal="left"/>
    </xf>
    <xf numFmtId="164" fontId="10" fillId="0" borderId="21" xfId="0" applyNumberFormat="1" applyFont="1" applyFill="1" applyBorder="1" applyAlignment="1">
      <alignment/>
    </xf>
    <xf numFmtId="0" fontId="5" fillId="0" borderId="19" xfId="0" applyFont="1" applyFill="1" applyBorder="1" applyAlignment="1">
      <alignment horizontal="left"/>
    </xf>
    <xf numFmtId="0" fontId="8" fillId="0" borderId="20" xfId="0" applyNumberFormat="1" applyFont="1" applyFill="1" applyBorder="1" applyAlignment="1" quotePrefix="1">
      <alignment horizontal="left" wrapText="1"/>
    </xf>
    <xf numFmtId="164" fontId="4" fillId="0" borderId="20" xfId="0" applyNumberFormat="1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30" fillId="0" borderId="21" xfId="0" applyFont="1" applyFill="1" applyBorder="1" applyAlignment="1">
      <alignment/>
    </xf>
    <xf numFmtId="0" fontId="4" fillId="0" borderId="29" xfId="0" applyNumberFormat="1" applyFont="1" applyFill="1" applyBorder="1" applyAlignment="1">
      <alignment horizontal="left" wrapText="1"/>
    </xf>
    <xf numFmtId="0" fontId="11" fillId="0" borderId="20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14" fontId="9" fillId="0" borderId="21" xfId="0" applyNumberFormat="1" applyFont="1" applyFill="1" applyBorder="1" applyAlignment="1">
      <alignment horizontal="centerContinuous"/>
    </xf>
    <xf numFmtId="0" fontId="5" fillId="0" borderId="20" xfId="0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 wrapText="1"/>
    </xf>
    <xf numFmtId="164" fontId="9" fillId="0" borderId="21" xfId="0" applyNumberFormat="1" applyFont="1" applyFill="1" applyBorder="1" applyAlignment="1" quotePrefix="1">
      <alignment horizontal="left"/>
    </xf>
    <xf numFmtId="0" fontId="4" fillId="0" borderId="20" xfId="0" applyNumberFormat="1" applyFont="1" applyFill="1" applyBorder="1" applyAlignment="1" quotePrefix="1">
      <alignment horizontal="left" wrapText="1"/>
    </xf>
    <xf numFmtId="0" fontId="5" fillId="0" borderId="19" xfId="0" applyFont="1" applyFill="1" applyBorder="1" applyAlignment="1" quotePrefix="1">
      <alignment horizontal="left"/>
    </xf>
    <xf numFmtId="166" fontId="7" fillId="0" borderId="19" xfId="0" applyNumberFormat="1" applyFont="1" applyFill="1" applyBorder="1" applyAlignment="1">
      <alignment horizontal="centerContinuous"/>
    </xf>
    <xf numFmtId="164" fontId="9" fillId="0" borderId="21" xfId="0" applyNumberFormat="1" applyFont="1" applyFill="1" applyBorder="1" applyAlignment="1">
      <alignment horizontal="centerContinuous"/>
    </xf>
    <xf numFmtId="164" fontId="7" fillId="0" borderId="19" xfId="0" applyNumberFormat="1" applyFont="1" applyFill="1" applyBorder="1" applyAlignment="1">
      <alignment/>
    </xf>
    <xf numFmtId="164" fontId="7" fillId="0" borderId="19" xfId="0" applyNumberFormat="1" applyFont="1" applyFill="1" applyBorder="1" applyAlignment="1">
      <alignment horizontal="centerContinuous"/>
    </xf>
    <xf numFmtId="14" fontId="7" fillId="0" borderId="21" xfId="0" applyNumberFormat="1" applyFont="1" applyFill="1" applyBorder="1" applyAlignment="1">
      <alignment horizontal="centerContinuous" vertical="center"/>
    </xf>
    <xf numFmtId="0" fontId="8" fillId="0" borderId="20" xfId="0" applyFont="1" applyFill="1" applyBorder="1" applyAlignment="1" quotePrefix="1">
      <alignment horizontal="left" wrapText="1"/>
    </xf>
    <xf numFmtId="164" fontId="9" fillId="0" borderId="21" xfId="0" applyNumberFormat="1" applyFont="1" applyFill="1" applyBorder="1" applyAlignment="1" quotePrefix="1">
      <alignment horizontal="left" wrapText="1"/>
    </xf>
    <xf numFmtId="0" fontId="5" fillId="0" borderId="30" xfId="0" applyFont="1" applyFill="1" applyBorder="1" applyAlignment="1">
      <alignment horizontal="left"/>
    </xf>
    <xf numFmtId="0" fontId="4" fillId="0" borderId="31" xfId="0" applyFont="1" applyFill="1" applyBorder="1" applyAlignment="1">
      <alignment horizontal="left" wrapText="1"/>
    </xf>
    <xf numFmtId="0" fontId="11" fillId="0" borderId="30" xfId="0" applyFont="1" applyFill="1" applyBorder="1" applyAlignment="1">
      <alignment/>
    </xf>
    <xf numFmtId="164" fontId="9" fillId="0" borderId="32" xfId="0" applyNumberFormat="1" applyFont="1" applyFill="1" applyBorder="1" applyAlignment="1">
      <alignment/>
    </xf>
    <xf numFmtId="14" fontId="9" fillId="0" borderId="32" xfId="0" applyNumberFormat="1" applyFont="1" applyFill="1" applyBorder="1" applyAlignment="1">
      <alignment/>
    </xf>
    <xf numFmtId="164" fontId="9" fillId="0" borderId="31" xfId="0" applyNumberFormat="1" applyFont="1" applyFill="1" applyBorder="1" applyAlignment="1">
      <alignment/>
    </xf>
    <xf numFmtId="164" fontId="4" fillId="0" borderId="31" xfId="0" applyNumberFormat="1" applyFont="1" applyFill="1" applyBorder="1" applyAlignment="1">
      <alignment/>
    </xf>
    <xf numFmtId="0" fontId="10" fillId="0" borderId="32" xfId="0" applyFont="1" applyFill="1" applyBorder="1" applyAlignment="1">
      <alignment/>
    </xf>
    <xf numFmtId="0" fontId="5" fillId="0" borderId="26" xfId="0" applyFont="1" applyFill="1" applyBorder="1" applyAlignment="1">
      <alignment horizontal="left"/>
    </xf>
    <xf numFmtId="0" fontId="5" fillId="0" borderId="27" xfId="0" applyNumberFormat="1" applyFont="1" applyFill="1" applyBorder="1" applyAlignment="1">
      <alignment horizontal="left" wrapText="1"/>
    </xf>
    <xf numFmtId="164" fontId="17" fillId="0" borderId="21" xfId="0" applyNumberFormat="1" applyFont="1" applyFill="1" applyBorder="1" applyAlignment="1">
      <alignment horizontal="centerContinuous"/>
    </xf>
    <xf numFmtId="14" fontId="17" fillId="0" borderId="21" xfId="0" applyNumberFormat="1" applyFont="1" applyFill="1" applyBorder="1" applyAlignment="1">
      <alignment horizontal="centerContinuous"/>
    </xf>
    <xf numFmtId="164" fontId="9" fillId="0" borderId="19" xfId="0" applyNumberFormat="1" applyFont="1" applyFill="1" applyBorder="1" applyAlignment="1">
      <alignment horizontal="left"/>
    </xf>
    <xf numFmtId="14" fontId="17" fillId="0" borderId="21" xfId="0" applyNumberFormat="1" applyFont="1" applyFill="1" applyBorder="1" applyAlignment="1">
      <alignment horizontal="centerContinuous" vertical="center"/>
    </xf>
    <xf numFmtId="164" fontId="17" fillId="0" borderId="21" xfId="0" applyNumberFormat="1" applyFont="1" applyFill="1" applyBorder="1" applyAlignment="1">
      <alignment horizontal="left"/>
    </xf>
    <xf numFmtId="166" fontId="15" fillId="0" borderId="19" xfId="0" applyNumberFormat="1" applyFont="1" applyFill="1" applyBorder="1" applyAlignment="1">
      <alignment horizontal="centerContinuous"/>
    </xf>
    <xf numFmtId="14" fontId="15" fillId="0" borderId="21" xfId="0" applyNumberFormat="1" applyFont="1" applyFill="1" applyBorder="1" applyAlignment="1">
      <alignment horizontal="centerContinuous" vertical="center"/>
    </xf>
    <xf numFmtId="0" fontId="4" fillId="0" borderId="31" xfId="0" applyFont="1" applyFill="1" applyBorder="1" applyAlignment="1" quotePrefix="1">
      <alignment horizontal="left" wrapText="1"/>
    </xf>
    <xf numFmtId="14" fontId="9" fillId="0" borderId="32" xfId="0" applyNumberFormat="1" applyFont="1" applyFill="1" applyBorder="1" applyAlignment="1">
      <alignment horizontal="centerContinuous"/>
    </xf>
    <xf numFmtId="164" fontId="7" fillId="0" borderId="31" xfId="0" applyNumberFormat="1" applyFont="1" applyFill="1" applyBorder="1" applyAlignment="1">
      <alignment/>
    </xf>
    <xf numFmtId="164" fontId="4" fillId="0" borderId="31" xfId="0" applyNumberFormat="1" applyFont="1" applyFill="1" applyBorder="1" applyAlignment="1">
      <alignment/>
    </xf>
    <xf numFmtId="0" fontId="10" fillId="0" borderId="32" xfId="0" applyFont="1" applyFill="1" applyBorder="1" applyAlignment="1">
      <alignment/>
    </xf>
    <xf numFmtId="0" fontId="18" fillId="0" borderId="26" xfId="0" applyFont="1" applyFill="1" applyBorder="1" applyAlignment="1">
      <alignment horizontal="left"/>
    </xf>
    <xf numFmtId="0" fontId="16" fillId="0" borderId="33" xfId="0" applyNumberFormat="1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centerContinuous" vertical="center"/>
    </xf>
    <xf numFmtId="0" fontId="16" fillId="0" borderId="26" xfId="0" applyFont="1" applyFill="1" applyBorder="1" applyAlignment="1">
      <alignment horizontal="center" wrapText="1"/>
    </xf>
    <xf numFmtId="0" fontId="16" fillId="0" borderId="28" xfId="0" applyFont="1" applyFill="1" applyBorder="1" applyAlignment="1">
      <alignment horizontal="center" wrapText="1"/>
    </xf>
    <xf numFmtId="14" fontId="16" fillId="0" borderId="28" xfId="0" applyNumberFormat="1" applyFont="1" applyFill="1" applyBorder="1" applyAlignment="1">
      <alignment horizontal="center" wrapText="1"/>
    </xf>
    <xf numFmtId="14" fontId="16" fillId="0" borderId="27" xfId="0" applyNumberFormat="1" applyFont="1" applyFill="1" applyBorder="1" applyAlignment="1">
      <alignment wrapText="1"/>
    </xf>
    <xf numFmtId="0" fontId="10" fillId="0" borderId="28" xfId="0" applyFont="1" applyFill="1" applyBorder="1" applyAlignment="1">
      <alignment/>
    </xf>
    <xf numFmtId="0" fontId="18" fillId="0" borderId="19" xfId="0" applyFont="1" applyFill="1" applyBorder="1" applyAlignment="1">
      <alignment horizontal="centerContinuous" vertical="center"/>
    </xf>
    <xf numFmtId="0" fontId="16" fillId="0" borderId="29" xfId="0" applyNumberFormat="1" applyFont="1" applyFill="1" applyBorder="1" applyAlignment="1" quotePrefix="1">
      <alignment horizontal="left" vertical="center"/>
    </xf>
    <xf numFmtId="0" fontId="11" fillId="0" borderId="20" xfId="0" applyFont="1" applyFill="1" applyBorder="1" applyAlignment="1">
      <alignment horizontal="centerContinuous" vertical="center"/>
    </xf>
    <xf numFmtId="164" fontId="17" fillId="0" borderId="19" xfId="0" applyNumberFormat="1" applyFont="1" applyFill="1" applyBorder="1" applyAlignment="1">
      <alignment horizontal="left"/>
    </xf>
    <xf numFmtId="14" fontId="17" fillId="0" borderId="21" xfId="0" applyNumberFormat="1" applyFont="1" applyFill="1" applyBorder="1" applyAlignment="1">
      <alignment horizontal="centerContinuous" vertical="center"/>
    </xf>
    <xf numFmtId="14" fontId="16" fillId="0" borderId="20" xfId="0" applyNumberFormat="1" applyFont="1" applyFill="1" applyBorder="1" applyAlignment="1">
      <alignment wrapText="1"/>
    </xf>
    <xf numFmtId="0" fontId="5" fillId="0" borderId="19" xfId="0" applyFont="1" applyFill="1" applyBorder="1" applyAlignment="1">
      <alignment horizontal="centerContinuous" vertical="center"/>
    </xf>
    <xf numFmtId="0" fontId="4" fillId="0" borderId="29" xfId="0" applyNumberFormat="1" applyFont="1" applyFill="1" applyBorder="1" applyAlignment="1">
      <alignment horizontal="justify" vertical="center"/>
    </xf>
    <xf numFmtId="164" fontId="7" fillId="0" borderId="20" xfId="0" applyNumberFormat="1" applyFont="1" applyFill="1" applyBorder="1" applyAlignment="1" quotePrefix="1">
      <alignment horizontal="center" vertical="center" wrapText="1"/>
    </xf>
    <xf numFmtId="164" fontId="7" fillId="0" borderId="29" xfId="0" applyNumberFormat="1" applyFont="1" applyFill="1" applyBorder="1" applyAlignment="1" quotePrefix="1">
      <alignment horizontal="center" vertical="center" wrapText="1"/>
    </xf>
    <xf numFmtId="14" fontId="4" fillId="0" borderId="20" xfId="0" applyNumberFormat="1" applyFont="1" applyFill="1" applyBorder="1" applyAlignment="1">
      <alignment wrapText="1"/>
    </xf>
    <xf numFmtId="164" fontId="9" fillId="0" borderId="19" xfId="0" applyNumberFormat="1" applyFont="1" applyFill="1" applyBorder="1" applyAlignment="1">
      <alignment horizontal="left"/>
    </xf>
    <xf numFmtId="14" fontId="9" fillId="0" borderId="21" xfId="0" applyNumberFormat="1" applyFont="1" applyFill="1" applyBorder="1" applyAlignment="1">
      <alignment horizontal="centerContinuous" vertical="center"/>
    </xf>
    <xf numFmtId="0" fontId="5" fillId="0" borderId="2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19" xfId="0" applyNumberFormat="1" applyFont="1" applyFill="1" applyBorder="1" applyAlignment="1" quotePrefix="1">
      <alignment horizontal="left"/>
    </xf>
    <xf numFmtId="0" fontId="11" fillId="0" borderId="20" xfId="0" applyFont="1" applyFill="1" applyBorder="1" applyAlignment="1" quotePrefix="1">
      <alignment/>
    </xf>
    <xf numFmtId="0" fontId="11" fillId="0" borderId="19" xfId="0" applyFont="1" applyFill="1" applyBorder="1" applyAlignment="1" quotePrefix="1">
      <alignment/>
    </xf>
    <xf numFmtId="0" fontId="4" fillId="0" borderId="29" xfId="0" applyFont="1" applyFill="1" applyBorder="1" applyAlignment="1" quotePrefix="1">
      <alignment horizontal="left" wrapText="1"/>
    </xf>
    <xf numFmtId="0" fontId="29" fillId="0" borderId="29" xfId="0" applyFont="1" applyFill="1" applyBorder="1" applyAlignment="1" quotePrefix="1">
      <alignment horizontal="left" wrapText="1"/>
    </xf>
    <xf numFmtId="0" fontId="4" fillId="0" borderId="29" xfId="0" applyFont="1" applyFill="1" applyBorder="1" applyAlignment="1">
      <alignment wrapText="1"/>
    </xf>
    <xf numFmtId="14" fontId="17" fillId="0" borderId="21" xfId="0" applyNumberFormat="1" applyFont="1" applyFill="1" applyBorder="1" applyAlignment="1">
      <alignment horizontal="centerContinuous"/>
    </xf>
    <xf numFmtId="0" fontId="5" fillId="0" borderId="29" xfId="0" applyFont="1" applyFill="1" applyBorder="1" applyAlignment="1" quotePrefix="1">
      <alignment/>
    </xf>
    <xf numFmtId="0" fontId="11" fillId="0" borderId="20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29" xfId="0" applyFont="1" applyFill="1" applyBorder="1" applyAlignment="1" quotePrefix="1">
      <alignment horizontal="left"/>
    </xf>
    <xf numFmtId="0" fontId="4" fillId="0" borderId="29" xfId="0" applyFont="1" applyFill="1" applyBorder="1" applyAlignment="1" quotePrefix="1">
      <alignment horizontal="left"/>
    </xf>
    <xf numFmtId="0" fontId="4" fillId="0" borderId="29" xfId="0" applyFont="1" applyFill="1" applyBorder="1" applyAlignment="1" quotePrefix="1">
      <alignment horizontal="left" wrapText="1"/>
    </xf>
    <xf numFmtId="0" fontId="5" fillId="0" borderId="29" xfId="0" applyFont="1" applyFill="1" applyBorder="1" applyAlignment="1">
      <alignment wrapText="1"/>
    </xf>
    <xf numFmtId="0" fontId="11" fillId="0" borderId="21" xfId="0" applyFont="1" applyFill="1" applyBorder="1" applyAlignment="1">
      <alignment/>
    </xf>
    <xf numFmtId="0" fontId="4" fillId="0" borderId="29" xfId="0" applyFont="1" applyFill="1" applyBorder="1" applyAlignment="1">
      <alignment horizontal="left" wrapText="1"/>
    </xf>
    <xf numFmtId="164" fontId="7" fillId="0" borderId="21" xfId="0" applyNumberFormat="1" applyFont="1" applyFill="1" applyBorder="1" applyAlignment="1" quotePrefix="1">
      <alignment horizontal="center" vertical="center"/>
    </xf>
    <xf numFmtId="0" fontId="10" fillId="0" borderId="21" xfId="0" applyFont="1" applyFill="1" applyBorder="1" applyAlignment="1">
      <alignment wrapText="1"/>
    </xf>
    <xf numFmtId="0" fontId="8" fillId="0" borderId="29" xfId="0" applyFont="1" applyFill="1" applyBorder="1" applyAlignment="1" quotePrefix="1">
      <alignment horizontal="left" wrapText="1"/>
    </xf>
    <xf numFmtId="0" fontId="5" fillId="0" borderId="30" xfId="0" applyFont="1" applyFill="1" applyBorder="1" applyAlignment="1">
      <alignment horizontal="left"/>
    </xf>
    <xf numFmtId="0" fontId="8" fillId="0" borderId="34" xfId="0" applyFont="1" applyFill="1" applyBorder="1" applyAlignment="1" quotePrefix="1">
      <alignment horizontal="left" wrapText="1"/>
    </xf>
    <xf numFmtId="0" fontId="11" fillId="0" borderId="31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14" fontId="17" fillId="0" borderId="32" xfId="0" applyNumberFormat="1" applyFont="1" applyFill="1" applyBorder="1" applyAlignment="1">
      <alignment horizontal="centerContinuous"/>
    </xf>
    <xf numFmtId="164" fontId="7" fillId="0" borderId="32" xfId="0" applyNumberFormat="1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10" fillId="0" borderId="32" xfId="0" applyFont="1" applyFill="1" applyBorder="1" applyAlignment="1">
      <alignment wrapText="1"/>
    </xf>
    <xf numFmtId="0" fontId="5" fillId="0" borderId="33" xfId="0" applyFont="1" applyFill="1" applyBorder="1" applyAlignment="1">
      <alignment/>
    </xf>
    <xf numFmtId="0" fontId="11" fillId="0" borderId="26" xfId="0" applyFont="1" applyFill="1" applyBorder="1" applyAlignment="1">
      <alignment horizontal="centerContinuous"/>
    </xf>
    <xf numFmtId="164" fontId="5" fillId="0" borderId="28" xfId="0" applyNumberFormat="1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6" fillId="0" borderId="29" xfId="0" applyNumberFormat="1" applyFont="1" applyFill="1" applyBorder="1" applyAlignment="1" quotePrefix="1">
      <alignment horizontal="left"/>
    </xf>
    <xf numFmtId="0" fontId="11" fillId="0" borderId="19" xfId="0" applyFont="1" applyFill="1" applyBorder="1" applyAlignment="1">
      <alignment horizontal="centerContinuous"/>
    </xf>
    <xf numFmtId="164" fontId="9" fillId="0" borderId="29" xfId="0" applyNumberFormat="1" applyFont="1" applyFill="1" applyBorder="1" applyAlignment="1">
      <alignment/>
    </xf>
    <xf numFmtId="0" fontId="23" fillId="0" borderId="29" xfId="0" applyNumberFormat="1" applyFont="1" applyFill="1" applyBorder="1" applyAlignment="1" quotePrefix="1">
      <alignment/>
    </xf>
    <xf numFmtId="164" fontId="7" fillId="0" borderId="21" xfId="0" applyNumberFormat="1" applyFont="1" applyFill="1" applyBorder="1" applyAlignment="1" quotePrefix="1">
      <alignment horizontal="center" vertical="center" wrapText="1"/>
    </xf>
    <xf numFmtId="0" fontId="18" fillId="0" borderId="19" xfId="0" applyFont="1" applyFill="1" applyBorder="1" applyAlignment="1">
      <alignment horizontal="left"/>
    </xf>
    <xf numFmtId="0" fontId="18" fillId="0" borderId="29" xfId="0" applyFont="1" applyFill="1" applyBorder="1" applyAlignment="1">
      <alignment/>
    </xf>
    <xf numFmtId="164" fontId="4" fillId="0" borderId="29" xfId="0" applyNumberFormat="1" applyFont="1" applyFill="1" applyBorder="1" applyAlignment="1">
      <alignment/>
    </xf>
    <xf numFmtId="0" fontId="16" fillId="0" borderId="29" xfId="0" applyNumberFormat="1" applyFont="1" applyFill="1" applyBorder="1" applyAlignment="1" quotePrefix="1">
      <alignment horizontal="left" wrapText="1"/>
    </xf>
    <xf numFmtId="0" fontId="8" fillId="0" borderId="29" xfId="0" applyNumberFormat="1" applyFont="1" applyFill="1" applyBorder="1" applyAlignment="1" quotePrefix="1">
      <alignment wrapText="1"/>
    </xf>
    <xf numFmtId="0" fontId="4" fillId="0" borderId="29" xfId="0" applyNumberFormat="1" applyFont="1" applyFill="1" applyBorder="1" applyAlignment="1" quotePrefix="1">
      <alignment horizontal="left" wrapText="1"/>
    </xf>
    <xf numFmtId="164" fontId="7" fillId="0" borderId="20" xfId="0" applyNumberFormat="1" applyFont="1" applyFill="1" applyBorder="1" applyAlignment="1">
      <alignment/>
    </xf>
    <xf numFmtId="0" fontId="4" fillId="0" borderId="29" xfId="0" applyNumberFormat="1" applyFont="1" applyFill="1" applyBorder="1" applyAlignment="1">
      <alignment wrapText="1"/>
    </xf>
    <xf numFmtId="0" fontId="9" fillId="0" borderId="20" xfId="0" applyFont="1" applyFill="1" applyBorder="1" applyAlignment="1">
      <alignment/>
    </xf>
    <xf numFmtId="0" fontId="16" fillId="0" borderId="29" xfId="0" applyNumberFormat="1" applyFont="1" applyFill="1" applyBorder="1" applyAlignment="1" quotePrefix="1">
      <alignment horizontal="left" wrapText="1"/>
    </xf>
    <xf numFmtId="164" fontId="9" fillId="0" borderId="19" xfId="0" applyNumberFormat="1" applyFont="1" applyFill="1" applyBorder="1" applyAlignment="1">
      <alignment/>
    </xf>
    <xf numFmtId="164" fontId="9" fillId="0" borderId="20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 quotePrefix="1">
      <alignment/>
    </xf>
    <xf numFmtId="164" fontId="4" fillId="0" borderId="29" xfId="0" applyNumberFormat="1" applyFont="1" applyFill="1" applyBorder="1" applyAlignment="1">
      <alignment/>
    </xf>
    <xf numFmtId="0" fontId="16" fillId="0" borderId="29" xfId="0" applyFont="1" applyFill="1" applyBorder="1" applyAlignment="1">
      <alignment horizontal="left" wrapText="1"/>
    </xf>
    <xf numFmtId="164" fontId="7" fillId="0" borderId="20" xfId="0" applyNumberFormat="1" applyFont="1" applyFill="1" applyBorder="1" applyAlignment="1">
      <alignment vertical="center"/>
    </xf>
    <xf numFmtId="164" fontId="7" fillId="0" borderId="21" xfId="0" applyNumberFormat="1" applyFont="1" applyFill="1" applyBorder="1" applyAlignment="1">
      <alignment vertical="center"/>
    </xf>
    <xf numFmtId="0" fontId="23" fillId="0" borderId="29" xfId="0" applyFont="1" applyFill="1" applyBorder="1" applyAlignment="1" quotePrefix="1">
      <alignment horizontal="left" wrapText="1"/>
    </xf>
    <xf numFmtId="164" fontId="9" fillId="0" borderId="21" xfId="0" applyNumberFormat="1" applyFont="1" applyFill="1" applyBorder="1" applyAlignment="1">
      <alignment vertical="center"/>
    </xf>
    <xf numFmtId="0" fontId="16" fillId="0" borderId="29" xfId="0" applyFont="1" applyFill="1" applyBorder="1" applyAlignment="1" quotePrefix="1">
      <alignment horizontal="left" wrapText="1"/>
    </xf>
    <xf numFmtId="14" fontId="9" fillId="0" borderId="29" xfId="0" applyNumberFormat="1" applyFont="1" applyFill="1" applyBorder="1" applyAlignment="1">
      <alignment/>
    </xf>
    <xf numFmtId="164" fontId="9" fillId="0" borderId="20" xfId="0" applyNumberFormat="1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wrapText="1"/>
    </xf>
    <xf numFmtId="0" fontId="10" fillId="0" borderId="29" xfId="0" applyFont="1" applyFill="1" applyBorder="1" applyAlignment="1">
      <alignment/>
    </xf>
    <xf numFmtId="0" fontId="11" fillId="0" borderId="19" xfId="0" applyFont="1" applyFill="1" applyBorder="1" applyAlignment="1" quotePrefix="1">
      <alignment horizontal="centerContinuous"/>
    </xf>
    <xf numFmtId="0" fontId="9" fillId="0" borderId="29" xfId="0" applyFont="1" applyFill="1" applyBorder="1" applyAlignment="1">
      <alignment/>
    </xf>
    <xf numFmtId="0" fontId="9" fillId="0" borderId="29" xfId="0" applyFont="1" applyFill="1" applyBorder="1" applyAlignment="1" quotePrefix="1">
      <alignment horizontal="left"/>
    </xf>
    <xf numFmtId="164" fontId="9" fillId="0" borderId="21" xfId="0" applyNumberFormat="1" applyFont="1" applyFill="1" applyBorder="1" applyAlignment="1">
      <alignment horizontal="left" vertical="center" wrapText="1"/>
    </xf>
    <xf numFmtId="0" fontId="9" fillId="0" borderId="21" xfId="0" applyFont="1" applyFill="1" applyBorder="1" applyAlignment="1" quotePrefix="1">
      <alignment horizontal="left"/>
    </xf>
    <xf numFmtId="0" fontId="9" fillId="0" borderId="21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166" fontId="9" fillId="0" borderId="21" xfId="0" applyNumberFormat="1" applyFont="1" applyFill="1" applyBorder="1" applyAlignment="1">
      <alignment horizontal="left"/>
    </xf>
    <xf numFmtId="166" fontId="7" fillId="0" borderId="20" xfId="0" applyNumberFormat="1" applyFont="1" applyFill="1" applyBorder="1" applyAlignment="1">
      <alignment horizontal="left"/>
    </xf>
    <xf numFmtId="166" fontId="9" fillId="0" borderId="21" xfId="0" applyNumberFormat="1" applyFont="1" applyFill="1" applyBorder="1" applyAlignment="1" quotePrefix="1">
      <alignment horizontal="left"/>
    </xf>
    <xf numFmtId="0" fontId="9" fillId="0" borderId="29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164" fontId="9" fillId="0" borderId="29" xfId="0" applyNumberFormat="1" applyFont="1" applyFill="1" applyBorder="1" applyAlignment="1" quotePrefix="1">
      <alignment horizontal="left"/>
    </xf>
    <xf numFmtId="0" fontId="10" fillId="0" borderId="21" xfId="0" applyFont="1" applyFill="1" applyBorder="1" applyAlignment="1">
      <alignment wrapText="1"/>
    </xf>
    <xf numFmtId="0" fontId="10" fillId="0" borderId="21" xfId="0" applyFont="1" applyFill="1" applyBorder="1" applyAlignment="1" quotePrefix="1">
      <alignment horizontal="left"/>
    </xf>
    <xf numFmtId="164" fontId="9" fillId="0" borderId="29" xfId="0" applyNumberFormat="1" applyFont="1" applyFill="1" applyBorder="1" applyAlignment="1">
      <alignment horizontal="left"/>
    </xf>
    <xf numFmtId="0" fontId="4" fillId="0" borderId="34" xfId="0" applyFont="1" applyFill="1" applyBorder="1" applyAlignment="1" quotePrefix="1">
      <alignment horizontal="left" wrapText="1"/>
    </xf>
    <xf numFmtId="0" fontId="11" fillId="0" borderId="30" xfId="0" applyFont="1" applyFill="1" applyBorder="1" applyAlignment="1">
      <alignment horizontal="centerContinuous"/>
    </xf>
    <xf numFmtId="0" fontId="9" fillId="0" borderId="30" xfId="0" applyFont="1" applyFill="1" applyBorder="1" applyAlignment="1">
      <alignment horizontal="left"/>
    </xf>
    <xf numFmtId="164" fontId="9" fillId="0" borderId="32" xfId="0" applyNumberFormat="1" applyFont="1" applyFill="1" applyBorder="1" applyAlignment="1" quotePrefix="1">
      <alignment horizontal="left"/>
    </xf>
    <xf numFmtId="14" fontId="9" fillId="0" borderId="34" xfId="0" applyNumberFormat="1" applyFont="1" applyFill="1" applyBorder="1" applyAlignment="1">
      <alignment/>
    </xf>
    <xf numFmtId="164" fontId="7" fillId="0" borderId="31" xfId="0" applyNumberFormat="1" applyFont="1" applyFill="1" applyBorder="1" applyAlignment="1" quotePrefix="1">
      <alignment horizontal="center" vertical="center"/>
    </xf>
    <xf numFmtId="0" fontId="11" fillId="0" borderId="27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11" fillId="0" borderId="29" xfId="0" applyFont="1" applyFill="1" applyBorder="1" applyAlignment="1">
      <alignment/>
    </xf>
    <xf numFmtId="0" fontId="11" fillId="0" borderId="20" xfId="0" applyFont="1" applyFill="1" applyBorder="1" applyAlignment="1" quotePrefix="1">
      <alignment horizontal="centerContinuous"/>
    </xf>
    <xf numFmtId="0" fontId="11" fillId="0" borderId="29" xfId="0" applyFont="1" applyFill="1" applyBorder="1" applyAlignment="1" quotePrefix="1">
      <alignment horizontal="centerContinuous"/>
    </xf>
    <xf numFmtId="164" fontId="7" fillId="0" borderId="21" xfId="0" applyNumberFormat="1" applyFont="1" applyFill="1" applyBorder="1" applyAlignment="1">
      <alignment horizontal="centerContinuous"/>
    </xf>
    <xf numFmtId="0" fontId="8" fillId="0" borderId="29" xfId="0" applyFont="1" applyFill="1" applyBorder="1" applyAlignment="1" quotePrefix="1">
      <alignment horizontal="left" wrapText="1"/>
    </xf>
    <xf numFmtId="14" fontId="9" fillId="0" borderId="29" xfId="0" applyNumberFormat="1" applyFont="1" applyFill="1" applyBorder="1" applyAlignment="1" quotePrefix="1">
      <alignment horizontal="right"/>
    </xf>
    <xf numFmtId="0" fontId="4" fillId="0" borderId="29" xfId="0" applyFont="1" applyFill="1" applyBorder="1" applyAlignment="1" quotePrefix="1">
      <alignment horizontal="left"/>
    </xf>
    <xf numFmtId="0" fontId="10" fillId="0" borderId="21" xfId="0" applyFont="1" applyFill="1" applyBorder="1" applyAlignment="1" quotePrefix="1">
      <alignment horizontal="left" wrapText="1"/>
    </xf>
    <xf numFmtId="0" fontId="4" fillId="0" borderId="29" xfId="0" applyFont="1" applyFill="1" applyBorder="1" applyAlignment="1">
      <alignment/>
    </xf>
    <xf numFmtId="0" fontId="11" fillId="0" borderId="29" xfId="0" applyFont="1" applyFill="1" applyBorder="1" applyAlignment="1" quotePrefix="1">
      <alignment/>
    </xf>
    <xf numFmtId="0" fontId="4" fillId="0" borderId="29" xfId="0" applyFont="1" applyFill="1" applyBorder="1" applyAlignment="1">
      <alignment horizontal="left" wrapText="1"/>
    </xf>
    <xf numFmtId="0" fontId="8" fillId="0" borderId="29" xfId="0" applyFont="1" applyFill="1" applyBorder="1" applyAlignment="1">
      <alignment horizontal="right" wrapText="1"/>
    </xf>
    <xf numFmtId="0" fontId="5" fillId="0" borderId="29" xfId="0" applyFont="1" applyFill="1" applyBorder="1" applyAlignment="1">
      <alignment vertical="top"/>
    </xf>
    <xf numFmtId="164" fontId="7" fillId="0" borderId="29" xfId="0" applyNumberFormat="1" applyFont="1" applyFill="1" applyBorder="1" applyAlignment="1">
      <alignment/>
    </xf>
    <xf numFmtId="0" fontId="5" fillId="0" borderId="19" xfId="0" applyFont="1" applyFill="1" applyBorder="1" applyAlignment="1" quotePrefix="1">
      <alignment horizontal="left" vertical="center"/>
    </xf>
    <xf numFmtId="0" fontId="9" fillId="0" borderId="29" xfId="0" applyFont="1" applyFill="1" applyBorder="1" applyAlignment="1">
      <alignment horizontal="left"/>
    </xf>
    <xf numFmtId="14" fontId="9" fillId="0" borderId="29" xfId="0" applyNumberFormat="1" applyFont="1" applyFill="1" applyBorder="1" applyAlignment="1">
      <alignment horizontal="right"/>
    </xf>
    <xf numFmtId="0" fontId="16" fillId="0" borderId="29" xfId="0" applyFont="1" applyFill="1" applyBorder="1" applyAlignment="1" quotePrefix="1">
      <alignment horizontal="left" wrapText="1"/>
    </xf>
    <xf numFmtId="164" fontId="9" fillId="0" borderId="21" xfId="0" applyNumberFormat="1" applyFont="1" applyFill="1" applyBorder="1" applyAlignment="1">
      <alignment vertical="top"/>
    </xf>
    <xf numFmtId="0" fontId="9" fillId="0" borderId="29" xfId="0" applyFont="1" applyFill="1" applyBorder="1" applyAlignment="1">
      <alignment horizontal="left" vertical="top"/>
    </xf>
    <xf numFmtId="0" fontId="9" fillId="0" borderId="29" xfId="0" applyFont="1" applyFill="1" applyBorder="1" applyAlignment="1" quotePrefix="1">
      <alignment horizontal="left" vertical="top"/>
    </xf>
    <xf numFmtId="0" fontId="44" fillId="0" borderId="21" xfId="0" applyFont="1" applyFill="1" applyBorder="1" applyAlignment="1" quotePrefix="1">
      <alignment horizontal="left" wrapText="1"/>
    </xf>
    <xf numFmtId="0" fontId="5" fillId="0" borderId="30" xfId="0" applyFont="1" applyFill="1" applyBorder="1" applyAlignment="1" quotePrefix="1">
      <alignment horizontal="left"/>
    </xf>
    <xf numFmtId="0" fontId="4" fillId="0" borderId="34" xfId="0" applyFont="1" applyFill="1" applyBorder="1" applyAlignment="1">
      <alignment horizontal="left" wrapText="1"/>
    </xf>
    <xf numFmtId="0" fontId="9" fillId="0" borderId="34" xfId="0" applyFont="1" applyFill="1" applyBorder="1" applyAlignment="1" quotePrefix="1">
      <alignment horizontal="left"/>
    </xf>
    <xf numFmtId="0" fontId="9" fillId="0" borderId="34" xfId="0" applyFont="1" applyFill="1" applyBorder="1" applyAlignment="1">
      <alignment/>
    </xf>
    <xf numFmtId="14" fontId="9" fillId="0" borderId="34" xfId="0" applyNumberFormat="1" applyFont="1" applyFill="1" applyBorder="1" applyAlignment="1">
      <alignment horizontal="right"/>
    </xf>
    <xf numFmtId="0" fontId="5" fillId="0" borderId="27" xfId="0" applyFont="1" applyFill="1" applyBorder="1" applyAlignment="1">
      <alignment/>
    </xf>
    <xf numFmtId="0" fontId="8" fillId="0" borderId="20" xfId="0" applyFont="1" applyFill="1" applyBorder="1" applyAlignment="1" quotePrefix="1">
      <alignment horizontal="left" wrapText="1"/>
    </xf>
    <xf numFmtId="164" fontId="9" fillId="0" borderId="21" xfId="0" applyNumberFormat="1" applyFont="1" applyFill="1" applyBorder="1" applyAlignment="1">
      <alignment horizontal="left"/>
    </xf>
    <xf numFmtId="0" fontId="4" fillId="0" borderId="20" xfId="0" applyFont="1" applyFill="1" applyBorder="1" applyAlignment="1">
      <alignment wrapText="1"/>
    </xf>
    <xf numFmtId="0" fontId="10" fillId="0" borderId="21" xfId="0" applyFont="1" applyFill="1" applyBorder="1" applyAlignment="1">
      <alignment horizontal="left"/>
    </xf>
    <xf numFmtId="0" fontId="5" fillId="0" borderId="19" xfId="0" applyFont="1" applyFill="1" applyBorder="1" applyAlignment="1">
      <alignment/>
    </xf>
    <xf numFmtId="0" fontId="4" fillId="0" borderId="20" xfId="0" applyFont="1" applyFill="1" applyBorder="1" applyAlignment="1" quotePrefix="1">
      <alignment horizontal="left" wrapText="1"/>
    </xf>
    <xf numFmtId="0" fontId="4" fillId="0" borderId="20" xfId="0" applyFont="1" applyFill="1" applyBorder="1" applyAlignment="1">
      <alignment horizontal="left" wrapText="1"/>
    </xf>
    <xf numFmtId="164" fontId="7" fillId="0" borderId="29" xfId="0" applyNumberFormat="1" applyFont="1" applyFill="1" applyBorder="1" applyAlignment="1" quotePrefix="1">
      <alignment horizontal="center"/>
    </xf>
    <xf numFmtId="0" fontId="10" fillId="0" borderId="21" xfId="0" applyFont="1" applyFill="1" applyBorder="1" applyAlignment="1">
      <alignment horizontal="left" wrapText="1"/>
    </xf>
    <xf numFmtId="0" fontId="4" fillId="0" borderId="20" xfId="0" applyFont="1" applyFill="1" applyBorder="1" applyAlignment="1" quotePrefix="1">
      <alignment horizontal="left"/>
    </xf>
    <xf numFmtId="0" fontId="16" fillId="0" borderId="20" xfId="0" applyFont="1" applyFill="1" applyBorder="1" applyAlignment="1" quotePrefix="1">
      <alignment horizontal="left" wrapText="1"/>
    </xf>
    <xf numFmtId="166" fontId="17" fillId="0" borderId="19" xfId="0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 wrapText="1"/>
    </xf>
    <xf numFmtId="164" fontId="7" fillId="0" borderId="20" xfId="0" applyNumberFormat="1" applyFont="1" applyFill="1" applyBorder="1" applyAlignment="1" quotePrefix="1">
      <alignment horizontal="center"/>
    </xf>
    <xf numFmtId="0" fontId="4" fillId="0" borderId="19" xfId="0" applyFont="1" applyFill="1" applyBorder="1" applyAlignment="1">
      <alignment horizontal="left"/>
    </xf>
    <xf numFmtId="0" fontId="16" fillId="0" borderId="20" xfId="0" applyFont="1" applyFill="1" applyBorder="1" applyAlignment="1" quotePrefix="1">
      <alignment horizontal="left" wrapText="1"/>
    </xf>
    <xf numFmtId="164" fontId="9" fillId="0" borderId="19" xfId="0" applyNumberFormat="1" applyFont="1" applyFill="1" applyBorder="1" applyAlignment="1">
      <alignment horizontal="center"/>
    </xf>
    <xf numFmtId="164" fontId="9" fillId="0" borderId="20" xfId="0" applyNumberFormat="1" applyFont="1" applyFill="1" applyBorder="1" applyAlignment="1" quotePrefix="1">
      <alignment horizontal="center"/>
    </xf>
    <xf numFmtId="164" fontId="9" fillId="0" borderId="19" xfId="0" applyNumberFormat="1" applyFont="1" applyFill="1" applyBorder="1" applyAlignment="1" quotePrefix="1">
      <alignment horizontal="center"/>
    </xf>
    <xf numFmtId="0" fontId="23" fillId="0" borderId="20" xfId="0" applyFont="1" applyFill="1" applyBorder="1" applyAlignment="1">
      <alignment horizontal="left" wrapText="1"/>
    </xf>
    <xf numFmtId="164" fontId="9" fillId="0" borderId="34" xfId="0" applyNumberFormat="1" applyFont="1" applyFill="1" applyBorder="1" applyAlignment="1">
      <alignment/>
    </xf>
    <xf numFmtId="164" fontId="7" fillId="0" borderId="31" xfId="0" applyNumberFormat="1" applyFont="1" applyFill="1" applyBorder="1" applyAlignment="1" quotePrefix="1">
      <alignment horizontal="center" vertical="center" wrapText="1"/>
    </xf>
    <xf numFmtId="164" fontId="9" fillId="0" borderId="32" xfId="0" applyNumberFormat="1" applyFont="1" applyFill="1" applyBorder="1" applyAlignment="1">
      <alignment horizontal="left" vertical="center" wrapText="1"/>
    </xf>
    <xf numFmtId="14" fontId="11" fillId="0" borderId="26" xfId="0" applyNumberFormat="1" applyFont="1" applyFill="1" applyBorder="1" applyAlignment="1">
      <alignment/>
    </xf>
    <xf numFmtId="164" fontId="11" fillId="0" borderId="26" xfId="0" applyNumberFormat="1" applyFont="1" applyFill="1" applyBorder="1" applyAlignment="1">
      <alignment/>
    </xf>
    <xf numFmtId="14" fontId="11" fillId="0" borderId="19" xfId="0" applyNumberFormat="1" applyFont="1" applyFill="1" applyBorder="1" applyAlignment="1">
      <alignment/>
    </xf>
    <xf numFmtId="0" fontId="8" fillId="0" borderId="20" xfId="0" applyFont="1" applyFill="1" applyBorder="1" applyAlignment="1" quotePrefix="1">
      <alignment horizontal="left"/>
    </xf>
    <xf numFmtId="14" fontId="9" fillId="0" borderId="19" xfId="0" applyNumberFormat="1" applyFont="1" applyFill="1" applyBorder="1" applyAlignment="1">
      <alignment/>
    </xf>
    <xf numFmtId="0" fontId="16" fillId="0" borderId="20" xfId="0" applyFont="1" applyFill="1" applyBorder="1" applyAlignment="1">
      <alignment wrapText="1"/>
    </xf>
    <xf numFmtId="0" fontId="9" fillId="0" borderId="19" xfId="0" applyFont="1" applyFill="1" applyBorder="1" applyAlignment="1" quotePrefix="1">
      <alignment horizontal="left"/>
    </xf>
    <xf numFmtId="14" fontId="11" fillId="0" borderId="19" xfId="0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14" fontId="9" fillId="0" borderId="19" xfId="0" applyNumberFormat="1" applyFont="1" applyFill="1" applyBorder="1" applyAlignment="1" quotePrefix="1">
      <alignment horizontal="left"/>
    </xf>
    <xf numFmtId="0" fontId="4" fillId="0" borderId="20" xfId="0" applyFont="1" applyFill="1" applyBorder="1" applyAlignment="1">
      <alignment/>
    </xf>
    <xf numFmtId="0" fontId="4" fillId="0" borderId="25" xfId="0" applyFont="1" applyFill="1" applyBorder="1" applyAlignment="1" quotePrefix="1">
      <alignment horizontal="left" wrapText="1"/>
    </xf>
    <xf numFmtId="164" fontId="9" fillId="0" borderId="30" xfId="0" applyNumberFormat="1" applyFont="1" applyFill="1" applyBorder="1" applyAlignment="1">
      <alignment/>
    </xf>
    <xf numFmtId="164" fontId="7" fillId="0" borderId="30" xfId="0" applyNumberFormat="1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19" xfId="0" applyFont="1" applyFill="1" applyBorder="1" applyAlignment="1" quotePrefix="1">
      <alignment horizontal="left"/>
    </xf>
    <xf numFmtId="14" fontId="9" fillId="0" borderId="19" xfId="0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14" fontId="9" fillId="0" borderId="20" xfId="0" applyNumberFormat="1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9" fillId="0" borderId="30" xfId="0" applyFont="1" applyFill="1" applyBorder="1" applyAlignment="1">
      <alignment horizontal="left"/>
    </xf>
    <xf numFmtId="14" fontId="9" fillId="0" borderId="30" xfId="0" applyNumberFormat="1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16" fillId="0" borderId="20" xfId="0" applyFont="1" applyFill="1" applyBorder="1" applyAlignment="1">
      <alignment vertical="top"/>
    </xf>
    <xf numFmtId="0" fontId="11" fillId="0" borderId="21" xfId="0" applyFont="1" applyFill="1" applyBorder="1" applyAlignment="1">
      <alignment wrapText="1"/>
    </xf>
    <xf numFmtId="0" fontId="18" fillId="0" borderId="19" xfId="0" applyFont="1" applyFill="1" applyBorder="1" applyAlignment="1">
      <alignment vertical="center"/>
    </xf>
    <xf numFmtId="14" fontId="15" fillId="0" borderId="21" xfId="0" applyNumberFormat="1" applyFont="1" applyFill="1" applyBorder="1" applyAlignment="1">
      <alignment horizontal="centerContinuous"/>
    </xf>
    <xf numFmtId="164" fontId="17" fillId="0" borderId="19" xfId="0" applyNumberFormat="1" applyFont="1" applyFill="1" applyBorder="1" applyAlignment="1">
      <alignment horizontal="centerContinuous"/>
    </xf>
    <xf numFmtId="164" fontId="7" fillId="0" borderId="20" xfId="0" applyNumberFormat="1" applyFont="1" applyFill="1" applyBorder="1" applyAlignment="1" quotePrefix="1">
      <alignment horizontal="center" wrapText="1"/>
    </xf>
    <xf numFmtId="164" fontId="10" fillId="0" borderId="32" xfId="0" applyNumberFormat="1" applyFont="1" applyFill="1" applyBorder="1" applyAlignment="1">
      <alignment/>
    </xf>
    <xf numFmtId="0" fontId="4" fillId="0" borderId="27" xfId="0" applyNumberFormat="1" applyFont="1" applyFill="1" applyBorder="1" applyAlignment="1">
      <alignment horizontal="justify" vertical="center"/>
    </xf>
    <xf numFmtId="0" fontId="11" fillId="0" borderId="26" xfId="0" applyFont="1" applyFill="1" applyBorder="1" applyAlignment="1">
      <alignment vertical="center"/>
    </xf>
    <xf numFmtId="0" fontId="10" fillId="0" borderId="28" xfId="0" applyFont="1" applyFill="1" applyBorder="1" applyAlignment="1">
      <alignment/>
    </xf>
    <xf numFmtId="0" fontId="4" fillId="0" borderId="20" xfId="0" applyNumberFormat="1" applyFont="1" applyFill="1" applyBorder="1" applyAlignment="1" quotePrefix="1">
      <alignment horizontal="justify" wrapText="1"/>
    </xf>
    <xf numFmtId="0" fontId="5" fillId="0" borderId="20" xfId="0" applyFont="1" applyFill="1" applyBorder="1" applyAlignment="1">
      <alignment horizontal="justify"/>
    </xf>
    <xf numFmtId="0" fontId="11" fillId="0" borderId="19" xfId="0" applyFont="1" applyFill="1" applyBorder="1" applyAlignment="1">
      <alignment vertical="center"/>
    </xf>
    <xf numFmtId="0" fontId="4" fillId="0" borderId="20" xfId="0" applyNumberFormat="1" applyFont="1" applyFill="1" applyBorder="1" applyAlignment="1">
      <alignment horizontal="justify" wrapText="1"/>
    </xf>
    <xf numFmtId="0" fontId="5" fillId="0" borderId="20" xfId="0" applyNumberFormat="1" applyFont="1" applyFill="1" applyBorder="1" applyAlignment="1">
      <alignment horizontal="justify"/>
    </xf>
    <xf numFmtId="0" fontId="4" fillId="0" borderId="31" xfId="0" applyNumberFormat="1" applyFont="1" applyFill="1" applyBorder="1" applyAlignment="1">
      <alignment horizontal="justify" wrapText="1"/>
    </xf>
    <xf numFmtId="0" fontId="9" fillId="0" borderId="32" xfId="0" applyFont="1" applyFill="1" applyBorder="1" applyAlignment="1" quotePrefix="1">
      <alignment horizontal="left"/>
    </xf>
    <xf numFmtId="0" fontId="9" fillId="0" borderId="32" xfId="0" applyFont="1" applyFill="1" applyBorder="1" applyAlignment="1">
      <alignment horizontal="left"/>
    </xf>
    <xf numFmtId="0" fontId="16" fillId="0" borderId="27" xfId="0" applyNumberFormat="1" applyFont="1" applyFill="1" applyBorder="1" applyAlignment="1">
      <alignment horizontal="justify"/>
    </xf>
    <xf numFmtId="164" fontId="9" fillId="0" borderId="26" xfId="0" applyNumberFormat="1" applyFont="1" applyFill="1" applyBorder="1" applyAlignment="1">
      <alignment horizontal="centerContinuous"/>
    </xf>
    <xf numFmtId="164" fontId="9" fillId="0" borderId="28" xfId="0" applyNumberFormat="1" applyFont="1" applyFill="1" applyBorder="1" applyAlignment="1">
      <alignment horizontal="centerContinuous"/>
    </xf>
    <xf numFmtId="14" fontId="9" fillId="0" borderId="28" xfId="0" applyNumberFormat="1" applyFont="1" applyFill="1" applyBorder="1" applyAlignment="1">
      <alignment horizontal="centerContinuous"/>
    </xf>
    <xf numFmtId="164" fontId="7" fillId="0" borderId="26" xfId="0" applyNumberFormat="1" applyFont="1" applyFill="1" applyBorder="1" applyAlignment="1">
      <alignment/>
    </xf>
    <xf numFmtId="164" fontId="7" fillId="0" borderId="26" xfId="0" applyNumberFormat="1" applyFont="1" applyFill="1" applyBorder="1" applyAlignment="1">
      <alignment horizontal="centerContinuous"/>
    </xf>
    <xf numFmtId="14" fontId="7" fillId="0" borderId="28" xfId="0" applyNumberFormat="1" applyFont="1" applyFill="1" applyBorder="1" applyAlignment="1">
      <alignment horizontal="centerContinuous" vertical="center"/>
    </xf>
    <xf numFmtId="0" fontId="10" fillId="0" borderId="28" xfId="0" applyFont="1" applyFill="1" applyBorder="1" applyAlignment="1">
      <alignment/>
    </xf>
    <xf numFmtId="0" fontId="16" fillId="0" borderId="20" xfId="0" applyNumberFormat="1" applyFont="1" applyFill="1" applyBorder="1" applyAlignment="1">
      <alignment horizontal="justify"/>
    </xf>
    <xf numFmtId="164" fontId="9" fillId="0" borderId="19" xfId="0" applyNumberFormat="1" applyFont="1" applyFill="1" applyBorder="1" applyAlignment="1">
      <alignment horizontal="centerContinuous"/>
    </xf>
    <xf numFmtId="0" fontId="4" fillId="0" borderId="20" xfId="0" applyNumberFormat="1" applyFont="1" applyFill="1" applyBorder="1" applyAlignment="1">
      <alignment horizontal="justify"/>
    </xf>
    <xf numFmtId="164" fontId="7" fillId="0" borderId="21" xfId="0" applyNumberFormat="1" applyFont="1" applyFill="1" applyBorder="1" applyAlignment="1">
      <alignment horizontal="left"/>
    </xf>
    <xf numFmtId="0" fontId="5" fillId="0" borderId="20" xfId="0" applyNumberFormat="1" applyFont="1" applyFill="1" applyBorder="1" applyAlignment="1">
      <alignment horizontal="justify"/>
    </xf>
    <xf numFmtId="164" fontId="10" fillId="0" borderId="21" xfId="0" applyNumberFormat="1" applyFont="1" applyFill="1" applyBorder="1" applyAlignment="1">
      <alignment/>
    </xf>
    <xf numFmtId="14" fontId="9" fillId="0" borderId="21" xfId="0" applyNumberFormat="1" applyFont="1" applyFill="1" applyBorder="1" applyAlignment="1" quotePrefix="1">
      <alignment horizontal="left"/>
    </xf>
    <xf numFmtId="0" fontId="5" fillId="0" borderId="19" xfId="0" applyFont="1" applyFill="1" applyBorder="1" applyAlignment="1">
      <alignment horizontal="centerContinuous" wrapText="1"/>
    </xf>
    <xf numFmtId="0" fontId="5" fillId="0" borderId="20" xfId="0" applyNumberFormat="1" applyFont="1" applyFill="1" applyBorder="1" applyAlignment="1">
      <alignment horizontal="centerContinuous"/>
    </xf>
    <xf numFmtId="164" fontId="4" fillId="0" borderId="21" xfId="0" applyNumberFormat="1" applyFont="1" applyFill="1" applyBorder="1" applyAlignment="1">
      <alignment horizontal="left"/>
    </xf>
    <xf numFmtId="0" fontId="23" fillId="0" borderId="20" xfId="0" applyNumberFormat="1" applyFont="1" applyFill="1" applyBorder="1" applyAlignment="1">
      <alignment horizontal="justify"/>
    </xf>
    <xf numFmtId="0" fontId="18" fillId="0" borderId="30" xfId="0" applyFont="1" applyFill="1" applyBorder="1" applyAlignment="1">
      <alignment horizontal="left"/>
    </xf>
    <xf numFmtId="0" fontId="16" fillId="0" borderId="31" xfId="0" applyNumberFormat="1" applyFont="1" applyFill="1" applyBorder="1" applyAlignment="1" quotePrefix="1">
      <alignment horizontal="left" wrapText="1"/>
    </xf>
    <xf numFmtId="164" fontId="9" fillId="0" borderId="32" xfId="0" applyNumberFormat="1" applyFont="1" applyFill="1" applyBorder="1" applyAlignment="1">
      <alignment horizontal="left"/>
    </xf>
    <xf numFmtId="164" fontId="4" fillId="0" borderId="32" xfId="0" applyNumberFormat="1" applyFont="1" applyFill="1" applyBorder="1" applyAlignment="1">
      <alignment/>
    </xf>
    <xf numFmtId="0" fontId="4" fillId="0" borderId="27" xfId="0" applyNumberFormat="1" applyFont="1" applyFill="1" applyBorder="1" applyAlignment="1">
      <alignment horizontal="justify" vertical="center"/>
    </xf>
    <xf numFmtId="0" fontId="0" fillId="0" borderId="27" xfId="0" applyFill="1" applyBorder="1" applyAlignment="1">
      <alignment/>
    </xf>
    <xf numFmtId="0" fontId="11" fillId="0" borderId="27" xfId="0" applyFont="1" applyFill="1" applyBorder="1" applyAlignment="1">
      <alignment vertical="center"/>
    </xf>
    <xf numFmtId="0" fontId="4" fillId="0" borderId="20" xfId="0" applyNumberFormat="1" applyFont="1" applyFill="1" applyBorder="1" applyAlignment="1" quotePrefix="1">
      <alignment horizontal="left" vertical="center" wrapText="1"/>
    </xf>
    <xf numFmtId="0" fontId="11" fillId="0" borderId="20" xfId="0" applyFont="1" applyFill="1" applyBorder="1" applyAlignment="1">
      <alignment vertical="center"/>
    </xf>
    <xf numFmtId="0" fontId="10" fillId="0" borderId="21" xfId="0" applyFont="1" applyFill="1" applyBorder="1" applyAlignment="1">
      <alignment/>
    </xf>
    <xf numFmtId="0" fontId="4" fillId="0" borderId="20" xfId="0" applyNumberFormat="1" applyFont="1" applyFill="1" applyBorder="1" applyAlignment="1">
      <alignment horizontal="justify" vertical="center"/>
    </xf>
    <xf numFmtId="0" fontId="16" fillId="0" borderId="21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0" fontId="4" fillId="0" borderId="20" xfId="0" applyNumberFormat="1" applyFont="1" applyFill="1" applyBorder="1" applyAlignment="1">
      <alignment horizontal="justify"/>
    </xf>
    <xf numFmtId="0" fontId="5" fillId="0" borderId="20" xfId="0" applyFont="1" applyFill="1" applyBorder="1" applyAlignment="1">
      <alignment horizontal="justify"/>
    </xf>
    <xf numFmtId="0" fontId="7" fillId="0" borderId="20" xfId="0" applyFont="1" applyFill="1" applyBorder="1" applyAlignment="1">
      <alignment/>
    </xf>
    <xf numFmtId="0" fontId="4" fillId="0" borderId="20" xfId="0" applyNumberFormat="1" applyFont="1" applyFill="1" applyBorder="1" applyAlignment="1" quotePrefix="1">
      <alignment horizontal="left"/>
    </xf>
    <xf numFmtId="0" fontId="4" fillId="0" borderId="31" xfId="0" applyNumberFormat="1" applyFont="1" applyFill="1" applyBorder="1" applyAlignment="1" quotePrefix="1">
      <alignment horizontal="left"/>
    </xf>
    <xf numFmtId="0" fontId="9" fillId="0" borderId="32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14" fontId="16" fillId="0" borderId="26" xfId="0" applyNumberFormat="1" applyFont="1" applyFill="1" applyBorder="1" applyAlignment="1">
      <alignment horizontal="center" wrapText="1"/>
    </xf>
    <xf numFmtId="0" fontId="17" fillId="0" borderId="19" xfId="0" applyFont="1" applyFill="1" applyBorder="1" applyAlignment="1">
      <alignment horizontal="left" wrapText="1"/>
    </xf>
    <xf numFmtId="14" fontId="17" fillId="0" borderId="21" xfId="0" applyNumberFormat="1" applyFont="1" applyFill="1" applyBorder="1" applyAlignment="1">
      <alignment horizontal="center" wrapText="1"/>
    </xf>
    <xf numFmtId="0" fontId="0" fillId="0" borderId="20" xfId="0" applyFont="1" applyFill="1" applyBorder="1" applyAlignment="1">
      <alignment/>
    </xf>
    <xf numFmtId="164" fontId="7" fillId="0" borderId="20" xfId="0" applyNumberFormat="1" applyFont="1" applyFill="1" applyBorder="1" applyAlignment="1">
      <alignment horizontal="left"/>
    </xf>
    <xf numFmtId="0" fontId="9" fillId="0" borderId="19" xfId="0" applyFont="1" applyFill="1" applyBorder="1" applyAlignment="1">
      <alignment horizontal="left" wrapText="1"/>
    </xf>
    <xf numFmtId="14" fontId="9" fillId="0" borderId="21" xfId="0" applyNumberFormat="1" applyFont="1" applyFill="1" applyBorder="1" applyAlignment="1">
      <alignment horizontal="center" wrapText="1"/>
    </xf>
    <xf numFmtId="0" fontId="4" fillId="0" borderId="20" xfId="0" applyNumberFormat="1" applyFont="1" applyFill="1" applyBorder="1" applyAlignment="1">
      <alignment horizontal="justify" wrapText="1"/>
    </xf>
    <xf numFmtId="0" fontId="4" fillId="0" borderId="20" xfId="0" applyFont="1" applyFill="1" applyBorder="1" applyAlignment="1">
      <alignment horizontal="justify"/>
    </xf>
    <xf numFmtId="0" fontId="17" fillId="0" borderId="30" xfId="0" applyFont="1" applyFill="1" applyBorder="1" applyAlignment="1">
      <alignment horizontal="left" wrapText="1"/>
    </xf>
    <xf numFmtId="14" fontId="17" fillId="0" borderId="32" xfId="0" applyNumberFormat="1" applyFont="1" applyFill="1" applyBorder="1" applyAlignment="1">
      <alignment horizontal="center" wrapText="1"/>
    </xf>
    <xf numFmtId="0" fontId="4" fillId="0" borderId="27" xfId="0" applyNumberFormat="1" applyFont="1" applyFill="1" applyBorder="1" applyAlignment="1">
      <alignment horizontal="justify"/>
    </xf>
    <xf numFmtId="0" fontId="11" fillId="0" borderId="28" xfId="0" applyFont="1" applyFill="1" applyBorder="1" applyAlignment="1">
      <alignment/>
    </xf>
    <xf numFmtId="0" fontId="16" fillId="0" borderId="31" xfId="0" applyNumberFormat="1" applyFont="1" applyFill="1" applyBorder="1" applyAlignment="1">
      <alignment horizontal="justify"/>
    </xf>
    <xf numFmtId="0" fontId="10" fillId="0" borderId="32" xfId="0" applyFont="1" applyFill="1" applyBorder="1" applyAlignment="1">
      <alignment wrapText="1"/>
    </xf>
    <xf numFmtId="0" fontId="5" fillId="0" borderId="27" xfId="0" applyNumberFormat="1" applyFont="1" applyFill="1" applyBorder="1" applyAlignment="1">
      <alignment horizontal="justify"/>
    </xf>
    <xf numFmtId="0" fontId="4" fillId="0" borderId="21" xfId="0" applyFont="1" applyFill="1" applyBorder="1" applyAlignment="1">
      <alignment/>
    </xf>
    <xf numFmtId="164" fontId="7" fillId="0" borderId="19" xfId="0" applyNumberFormat="1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1" fillId="0" borderId="35" xfId="0" applyFont="1" applyFill="1" applyBorder="1" applyAlignment="1">
      <alignment/>
    </xf>
    <xf numFmtId="0" fontId="18" fillId="0" borderId="19" xfId="0" applyFont="1" applyFill="1" applyBorder="1" applyAlignment="1">
      <alignment horizontal="left"/>
    </xf>
    <xf numFmtId="0" fontId="16" fillId="0" borderId="20" xfId="0" applyNumberFormat="1" applyFont="1" applyFill="1" applyBorder="1" applyAlignment="1" quotePrefix="1">
      <alignment horizontal="left" wrapText="1"/>
    </xf>
    <xf numFmtId="0" fontId="23" fillId="0" borderId="20" xfId="0" applyFont="1" applyFill="1" applyBorder="1" applyAlignment="1" quotePrefix="1">
      <alignment horizontal="left" wrapText="1"/>
    </xf>
    <xf numFmtId="0" fontId="23" fillId="0" borderId="20" xfId="0" applyFont="1" applyFill="1" applyBorder="1" applyAlignment="1" quotePrefix="1">
      <alignment horizontal="left" wrapText="1"/>
    </xf>
    <xf numFmtId="0" fontId="16" fillId="0" borderId="20" xfId="0" applyFont="1" applyFill="1" applyBorder="1" applyAlignment="1">
      <alignment horizontal="left" wrapText="1"/>
    </xf>
    <xf numFmtId="0" fontId="5" fillId="0" borderId="30" xfId="0" applyFont="1" applyFill="1" applyBorder="1" applyAlignment="1" quotePrefix="1">
      <alignment horizontal="left"/>
    </xf>
    <xf numFmtId="0" fontId="16" fillId="0" borderId="31" xfId="0" applyFont="1" applyFill="1" applyBorder="1" applyAlignment="1">
      <alignment horizontal="left" wrapText="1"/>
    </xf>
    <xf numFmtId="0" fontId="5" fillId="0" borderId="27" xfId="0" applyFont="1" applyFill="1" applyBorder="1" applyAlignment="1">
      <alignment horizontal="justify" wrapText="1"/>
    </xf>
    <xf numFmtId="0" fontId="5" fillId="0" borderId="20" xfId="0" applyFont="1" applyFill="1" applyBorder="1" applyAlignment="1">
      <alignment horizontal="justify" wrapText="1"/>
    </xf>
    <xf numFmtId="0" fontId="4" fillId="0" borderId="31" xfId="0" applyNumberFormat="1" applyFont="1" applyFill="1" applyBorder="1" applyAlignment="1">
      <alignment horizontal="justify"/>
    </xf>
    <xf numFmtId="0" fontId="9" fillId="0" borderId="31" xfId="0" applyFont="1" applyFill="1" applyBorder="1" applyAlignment="1">
      <alignment/>
    </xf>
    <xf numFmtId="14" fontId="16" fillId="0" borderId="33" xfId="0" applyNumberFormat="1" applyFont="1" applyFill="1" applyBorder="1" applyAlignment="1">
      <alignment horizontal="center" wrapText="1"/>
    </xf>
    <xf numFmtId="14" fontId="11" fillId="0" borderId="29" xfId="0" applyNumberFormat="1" applyFont="1" applyFill="1" applyBorder="1" applyAlignment="1">
      <alignment vertical="center"/>
    </xf>
    <xf numFmtId="0" fontId="11" fillId="0" borderId="29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Continuous"/>
    </xf>
    <xf numFmtId="14" fontId="11" fillId="0" borderId="29" xfId="0" applyNumberFormat="1" applyFont="1" applyFill="1" applyBorder="1" applyAlignment="1">
      <alignment/>
    </xf>
    <xf numFmtId="0" fontId="4" fillId="0" borderId="20" xfId="0" applyFont="1" applyFill="1" applyBorder="1" applyAlignment="1">
      <alignment horizontal="left"/>
    </xf>
    <xf numFmtId="14" fontId="9" fillId="0" borderId="21" xfId="0" applyNumberFormat="1" applyFont="1" applyFill="1" applyBorder="1" applyAlignment="1">
      <alignment horizontal="centerContinuous" vertical="center"/>
    </xf>
    <xf numFmtId="0" fontId="4" fillId="0" borderId="31" xfId="0" applyFont="1" applyFill="1" applyBorder="1" applyAlignment="1">
      <alignment horizontal="justify"/>
    </xf>
    <xf numFmtId="0" fontId="18" fillId="0" borderId="26" xfId="0" applyFont="1" applyFill="1" applyBorder="1" applyAlignment="1">
      <alignment vertical="center"/>
    </xf>
    <xf numFmtId="0" fontId="20" fillId="0" borderId="27" xfId="0" applyFont="1" applyFill="1" applyBorder="1" applyAlignment="1">
      <alignment/>
    </xf>
    <xf numFmtId="0" fontId="11" fillId="0" borderId="16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14" fontId="11" fillId="0" borderId="35" xfId="0" applyNumberFormat="1" applyFont="1" applyFill="1" applyBorder="1" applyAlignment="1">
      <alignment vertical="center"/>
    </xf>
    <xf numFmtId="0" fontId="11" fillId="0" borderId="35" xfId="0" applyFont="1" applyFill="1" applyBorder="1" applyAlignment="1">
      <alignment vertical="center"/>
    </xf>
    <xf numFmtId="0" fontId="18" fillId="0" borderId="29" xfId="0" applyFont="1" applyFill="1" applyBorder="1" applyAlignment="1">
      <alignment vertical="center" wrapText="1"/>
    </xf>
    <xf numFmtId="0" fontId="4" fillId="0" borderId="19" xfId="0" applyFont="1" applyFill="1" applyBorder="1" applyAlignment="1" quotePrefix="1">
      <alignment horizontal="left"/>
    </xf>
    <xf numFmtId="0" fontId="8" fillId="0" borderId="20" xfId="0" applyFont="1" applyFill="1" applyBorder="1" applyAlignment="1">
      <alignment horizontal="left" wrapText="1"/>
    </xf>
    <xf numFmtId="0" fontId="4" fillId="0" borderId="30" xfId="0" applyFont="1" applyFill="1" applyBorder="1" applyAlignment="1" quotePrefix="1">
      <alignment horizontal="left" wrapText="1"/>
    </xf>
    <xf numFmtId="0" fontId="8" fillId="0" borderId="20" xfId="0" applyNumberFormat="1" applyFont="1" applyFill="1" applyBorder="1" applyAlignment="1" quotePrefix="1">
      <alignment horizontal="right" wrapText="1"/>
    </xf>
    <xf numFmtId="0" fontId="23" fillId="0" borderId="20" xfId="0" applyFont="1" applyFill="1" applyBorder="1" applyAlignment="1">
      <alignment horizontal="right" wrapText="1"/>
    </xf>
    <xf numFmtId="164" fontId="9" fillId="0" borderId="24" xfId="0" applyNumberFormat="1" applyFont="1" applyFill="1" applyBorder="1" applyAlignment="1">
      <alignment horizontal="center"/>
    </xf>
    <xf numFmtId="0" fontId="7" fillId="0" borderId="0" xfId="0" applyFont="1" applyFill="1" applyBorder="1" applyAlignment="1" quotePrefix="1">
      <alignment horizontal="left"/>
    </xf>
    <xf numFmtId="0" fontId="8" fillId="0" borderId="20" xfId="0" applyNumberFormat="1" applyFont="1" applyFill="1" applyBorder="1" applyAlignment="1">
      <alignment horizontal="justify"/>
    </xf>
    <xf numFmtId="0" fontId="8" fillId="0" borderId="20" xfId="0" applyNumberFormat="1" applyFont="1" applyFill="1" applyBorder="1" applyAlignment="1">
      <alignment horizontal="left"/>
    </xf>
    <xf numFmtId="0" fontId="8" fillId="0" borderId="20" xfId="0" applyNumberFormat="1" applyFont="1" applyFill="1" applyBorder="1" applyAlignment="1">
      <alignment horizontal="justify" wrapText="1"/>
    </xf>
    <xf numFmtId="0" fontId="8" fillId="0" borderId="31" xfId="0" applyFont="1" applyFill="1" applyBorder="1" applyAlignment="1">
      <alignment horizontal="left" wrapText="1"/>
    </xf>
    <xf numFmtId="0" fontId="4" fillId="0" borderId="25" xfId="0" applyFont="1" applyFill="1" applyBorder="1" applyAlignment="1" quotePrefix="1">
      <alignment horizontal="left" wrapText="1"/>
    </xf>
    <xf numFmtId="0" fontId="9" fillId="0" borderId="36" xfId="0" applyFont="1" applyFill="1" applyBorder="1" applyAlignment="1" quotePrefix="1">
      <alignment horizontal="left" vertical="center" wrapText="1"/>
    </xf>
    <xf numFmtId="0" fontId="0" fillId="0" borderId="37" xfId="0" applyFill="1" applyBorder="1" applyAlignment="1">
      <alignment wrapText="1"/>
    </xf>
    <xf numFmtId="0" fontId="0" fillId="0" borderId="38" xfId="0" applyFill="1" applyBorder="1" applyAlignment="1">
      <alignment wrapText="1"/>
    </xf>
    <xf numFmtId="0" fontId="0" fillId="0" borderId="39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40" xfId="0" applyFill="1" applyBorder="1" applyAlignment="1">
      <alignment wrapText="1"/>
    </xf>
    <xf numFmtId="0" fontId="0" fillId="0" borderId="41" xfId="0" applyFill="1" applyBorder="1" applyAlignment="1">
      <alignment wrapText="1"/>
    </xf>
    <xf numFmtId="0" fontId="0" fillId="0" borderId="42" xfId="0" applyFill="1" applyBorder="1" applyAlignment="1">
      <alignment wrapText="1"/>
    </xf>
    <xf numFmtId="0" fontId="0" fillId="0" borderId="43" xfId="0" applyFill="1" applyBorder="1" applyAlignment="1">
      <alignment wrapText="1"/>
    </xf>
    <xf numFmtId="164" fontId="7" fillId="0" borderId="19" xfId="0" applyNumberFormat="1" applyFont="1" applyFill="1" applyBorder="1" applyAlignment="1" quotePrefix="1">
      <alignment horizontal="center" vertical="center" wrapText="1"/>
    </xf>
    <xf numFmtId="164" fontId="7" fillId="0" borderId="20" xfId="0" applyNumberFormat="1" applyFont="1" applyFill="1" applyBorder="1" applyAlignment="1" quotePrefix="1">
      <alignment horizontal="center" vertical="center" wrapText="1"/>
    </xf>
    <xf numFmtId="164" fontId="7" fillId="0" borderId="29" xfId="0" applyNumberFormat="1" applyFont="1" applyFill="1" applyBorder="1" applyAlignment="1" quotePrefix="1">
      <alignment horizontal="center" vertical="center" wrapText="1"/>
    </xf>
    <xf numFmtId="164" fontId="7" fillId="0" borderId="19" xfId="0" applyNumberFormat="1" applyFont="1" applyFill="1" applyBorder="1" applyAlignment="1" quotePrefix="1">
      <alignment horizontal="center"/>
    </xf>
    <xf numFmtId="164" fontId="7" fillId="0" borderId="20" xfId="0" applyNumberFormat="1" applyFont="1" applyFill="1" applyBorder="1" applyAlignment="1" quotePrefix="1">
      <alignment horizontal="center"/>
    </xf>
    <xf numFmtId="164" fontId="7" fillId="0" borderId="29" xfId="0" applyNumberFormat="1" applyFont="1" applyFill="1" applyBorder="1" applyAlignment="1" quotePrefix="1">
      <alignment horizontal="center"/>
    </xf>
    <xf numFmtId="164" fontId="7" fillId="0" borderId="19" xfId="0" applyNumberFormat="1" applyFont="1" applyFill="1" applyBorder="1" applyAlignment="1" quotePrefix="1">
      <alignment horizontal="center" wrapText="1"/>
    </xf>
    <xf numFmtId="164" fontId="7" fillId="0" borderId="20" xfId="0" applyNumberFormat="1" applyFont="1" applyFill="1" applyBorder="1" applyAlignment="1" quotePrefix="1">
      <alignment horizontal="center" wrapText="1"/>
    </xf>
    <xf numFmtId="0" fontId="5" fillId="0" borderId="19" xfId="0" applyFont="1" applyFill="1" applyBorder="1" applyAlignment="1" quotePrefix="1">
      <alignment horizontal="center" wrapText="1"/>
    </xf>
    <xf numFmtId="0" fontId="5" fillId="0" borderId="29" xfId="0" applyFont="1" applyFill="1" applyBorder="1" applyAlignment="1" quotePrefix="1">
      <alignment horizontal="center" wrapText="1"/>
    </xf>
    <xf numFmtId="164" fontId="7" fillId="0" borderId="19" xfId="0" applyNumberFormat="1" applyFont="1" applyFill="1" applyBorder="1" applyAlignment="1">
      <alignment horizontal="center"/>
    </xf>
    <xf numFmtId="164" fontId="7" fillId="0" borderId="20" xfId="0" applyNumberFormat="1" applyFont="1" applyFill="1" applyBorder="1" applyAlignment="1">
      <alignment horizontal="center"/>
    </xf>
    <xf numFmtId="164" fontId="7" fillId="0" borderId="29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" name="AutoShape 7"/>
        <xdr:cNvSpPr>
          <a:spLocks/>
        </xdr:cNvSpPr>
      </xdr:nvSpPr>
      <xdr:spPr>
        <a:xfrm>
          <a:off x="3429000" y="7629525"/>
          <a:ext cx="0" cy="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180975</xdr:colOff>
      <xdr:row>30</xdr:row>
      <xdr:rowOff>57150</xdr:rowOff>
    </xdr:from>
    <xdr:to>
      <xdr:col>6</xdr:col>
      <xdr:colOff>257175</xdr:colOff>
      <xdr:row>30</xdr:row>
      <xdr:rowOff>228600</xdr:rowOff>
    </xdr:to>
    <xdr:sp>
      <xdr:nvSpPr>
        <xdr:cNvPr id="2" name="AutoShape 9"/>
        <xdr:cNvSpPr>
          <a:spLocks/>
        </xdr:cNvSpPr>
      </xdr:nvSpPr>
      <xdr:spPr>
        <a:xfrm>
          <a:off x="7000875" y="7686675"/>
          <a:ext cx="76200" cy="17145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" name="AutoShape 11"/>
        <xdr:cNvSpPr>
          <a:spLocks/>
        </xdr:cNvSpPr>
      </xdr:nvSpPr>
      <xdr:spPr>
        <a:xfrm>
          <a:off x="3429000" y="7629525"/>
          <a:ext cx="0" cy="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9"/>
  <sheetViews>
    <sheetView showGridLines="0" tabSelected="1" zoomScale="80" zoomScaleNormal="80" workbookViewId="0" topLeftCell="A1">
      <selection activeCell="B1" sqref="B1"/>
    </sheetView>
  </sheetViews>
  <sheetFormatPr defaultColWidth="9.140625" defaultRowHeight="12.75"/>
  <cols>
    <col min="1" max="1" width="1.7109375" style="128" customWidth="1"/>
    <col min="2" max="2" width="49.7109375" style="148" customWidth="1"/>
    <col min="3" max="10" width="12.7109375" style="128" customWidth="1"/>
    <col min="11" max="11" width="8.8515625" style="128" customWidth="1"/>
    <col min="12" max="12" width="2.8515625" style="128" customWidth="1"/>
    <col min="13" max="13" width="13.28125" style="128" customWidth="1"/>
    <col min="14" max="16384" width="9.140625" style="128" customWidth="1"/>
  </cols>
  <sheetData>
    <row r="1" spans="1:10" s="232" customFormat="1" ht="40.5">
      <c r="A1" s="229" t="s">
        <v>93</v>
      </c>
      <c r="B1" s="230"/>
      <c r="C1" s="231"/>
      <c r="D1" s="231"/>
      <c r="E1" s="231"/>
      <c r="F1" s="231"/>
      <c r="G1" s="231"/>
      <c r="H1" s="231"/>
      <c r="I1" s="231"/>
      <c r="J1" s="231"/>
    </row>
    <row r="2" spans="1:10" s="232" customFormat="1" ht="19.5">
      <c r="A2" s="233" t="s">
        <v>314</v>
      </c>
      <c r="B2" s="230"/>
      <c r="C2" s="231"/>
      <c r="D2" s="231"/>
      <c r="E2" s="231"/>
      <c r="F2" s="231"/>
      <c r="G2" s="231"/>
      <c r="H2" s="231"/>
      <c r="I2" s="231"/>
      <c r="J2" s="231"/>
    </row>
    <row r="3" spans="1:2" s="236" customFormat="1" ht="12">
      <c r="A3" s="234"/>
      <c r="B3" s="235"/>
    </row>
    <row r="4" spans="1:10" s="125" customFormat="1" ht="15.75">
      <c r="A4" s="123"/>
      <c r="B4" s="124"/>
      <c r="C4" s="169" t="s">
        <v>315</v>
      </c>
      <c r="D4" s="170"/>
      <c r="E4" s="170"/>
      <c r="F4" s="171"/>
      <c r="G4" s="169" t="s">
        <v>316</v>
      </c>
      <c r="H4" s="170"/>
      <c r="I4" s="170"/>
      <c r="J4" s="171"/>
    </row>
    <row r="5" spans="1:10" ht="15">
      <c r="A5" s="126"/>
      <c r="B5" s="127"/>
      <c r="C5" s="15" t="s">
        <v>317</v>
      </c>
      <c r="D5" s="10"/>
      <c r="E5" s="168"/>
      <c r="F5" s="164" t="s">
        <v>318</v>
      </c>
      <c r="G5" s="15" t="s">
        <v>317</v>
      </c>
      <c r="H5" s="10"/>
      <c r="I5" s="168"/>
      <c r="J5" s="165" t="s">
        <v>318</v>
      </c>
    </row>
    <row r="6" spans="1:10" ht="51">
      <c r="A6" s="129"/>
      <c r="B6" s="130"/>
      <c r="C6" s="71" t="s">
        <v>322</v>
      </c>
      <c r="D6" s="172" t="s">
        <v>320</v>
      </c>
      <c r="E6" s="166" t="s">
        <v>321</v>
      </c>
      <c r="F6" s="173"/>
      <c r="G6" s="71" t="s">
        <v>322</v>
      </c>
      <c r="H6" s="172" t="s">
        <v>320</v>
      </c>
      <c r="I6" s="166" t="s">
        <v>321</v>
      </c>
      <c r="J6" s="173"/>
    </row>
    <row r="7" spans="1:10" s="135" customFormat="1" ht="12">
      <c r="A7" s="131"/>
      <c r="B7" s="132"/>
      <c r="C7" s="5"/>
      <c r="D7" s="5"/>
      <c r="E7" s="5"/>
      <c r="F7" s="4"/>
      <c r="G7" s="5"/>
      <c r="H7" s="5"/>
      <c r="I7" s="5"/>
      <c r="J7" s="4"/>
    </row>
    <row r="8" spans="1:10" s="139" customFormat="1" ht="19.5" customHeight="1">
      <c r="A8" s="368"/>
      <c r="B8" s="136" t="s">
        <v>323</v>
      </c>
      <c r="C8" s="137">
        <v>4785</v>
      </c>
      <c r="D8" s="137">
        <v>4511</v>
      </c>
      <c r="E8" s="137">
        <v>1682</v>
      </c>
      <c r="F8" s="138">
        <f aca="true" t="shared" si="0" ref="F8:F16">SUM(C8:E8)</f>
        <v>10978</v>
      </c>
      <c r="G8" s="137">
        <v>4398</v>
      </c>
      <c r="H8" s="137">
        <v>4511</v>
      </c>
      <c r="I8" s="137">
        <v>1682</v>
      </c>
      <c r="J8" s="138">
        <f aca="true" t="shared" si="1" ref="J8:J16">SUM(G8:I8)</f>
        <v>10591</v>
      </c>
    </row>
    <row r="9" spans="1:10" s="139" customFormat="1" ht="19.5" customHeight="1">
      <c r="A9" s="368"/>
      <c r="B9" s="136" t="s">
        <v>324</v>
      </c>
      <c r="C9" s="137">
        <f>152+961+3000+1368+35</f>
        <v>5516</v>
      </c>
      <c r="D9" s="137"/>
      <c r="E9" s="137"/>
      <c r="F9" s="138">
        <f t="shared" si="0"/>
        <v>5516</v>
      </c>
      <c r="G9" s="137">
        <f>152+961+35</f>
        <v>1148</v>
      </c>
      <c r="H9" s="137"/>
      <c r="I9" s="137"/>
      <c r="J9" s="138">
        <f t="shared" si="1"/>
        <v>1148</v>
      </c>
    </row>
    <row r="10" spans="1:10" s="140" customFormat="1" ht="19.5" customHeight="1">
      <c r="A10" s="368"/>
      <c r="B10" s="136" t="s">
        <v>325</v>
      </c>
      <c r="C10" s="137">
        <v>9056</v>
      </c>
      <c r="D10" s="137">
        <v>3306</v>
      </c>
      <c r="E10" s="137">
        <v>779</v>
      </c>
      <c r="F10" s="138">
        <f t="shared" si="0"/>
        <v>13141</v>
      </c>
      <c r="G10" s="137">
        <v>9056</v>
      </c>
      <c r="H10" s="137">
        <v>3306</v>
      </c>
      <c r="I10" s="137">
        <v>779</v>
      </c>
      <c r="J10" s="138">
        <f t="shared" si="1"/>
        <v>13141</v>
      </c>
    </row>
    <row r="11" spans="1:10" s="140" customFormat="1" ht="19.5" customHeight="1">
      <c r="A11" s="368"/>
      <c r="B11" s="136" t="s">
        <v>326</v>
      </c>
      <c r="C11" s="137">
        <f>550+160+82+29+98+52+960+187+744+36+342+36+16+5+119+86+870+2+78+38</f>
        <v>4490</v>
      </c>
      <c r="D11" s="137">
        <f>47+10515+200+36+94+344+198+127+150+38+112+31+131+120+36+334</f>
        <v>12513</v>
      </c>
      <c r="E11" s="137">
        <v>948</v>
      </c>
      <c r="F11" s="138">
        <f t="shared" si="0"/>
        <v>17951</v>
      </c>
      <c r="G11" s="137">
        <f>550+160+82+29+98+52+187+36+342+36+16+119+5+86+2+960+744+870+78+38</f>
        <v>4490</v>
      </c>
      <c r="H11" s="137">
        <f>47+10515+200+36+94+344+198+127+150+38+112+31+131+120+36+334</f>
        <v>12513</v>
      </c>
      <c r="I11" s="137">
        <v>948</v>
      </c>
      <c r="J11" s="138">
        <f t="shared" si="1"/>
        <v>17951</v>
      </c>
    </row>
    <row r="12" spans="1:10" s="140" customFormat="1" ht="19.5" customHeight="1">
      <c r="A12" s="368"/>
      <c r="B12" s="197" t="s">
        <v>327</v>
      </c>
      <c r="C12" s="137">
        <f>400+121+271+44+2000+100+400+11+34+2000+500+1510+575+354+59+12+55</f>
        <v>8446</v>
      </c>
      <c r="D12" s="137">
        <f>400+30+54+33+72+180+2+530+166+871+47+160+24+74+149+19+16+595+69+48+764+600+67+20+18+269+200</f>
        <v>5477</v>
      </c>
      <c r="E12" s="137">
        <f>445+3870</f>
        <v>4315</v>
      </c>
      <c r="F12" s="138">
        <f t="shared" si="0"/>
        <v>18238</v>
      </c>
      <c r="G12" s="137">
        <f>400+121+271+44+2000+100+400+11+34+2000+1510+575+500+354+59+12+55</f>
        <v>8446</v>
      </c>
      <c r="H12" s="137">
        <f>400+30+54+33+72+180+2+530+166+871+47+160+24+74+149+19+16+595+69+48+764+600+67+20+18+269+200</f>
        <v>5477</v>
      </c>
      <c r="I12" s="137">
        <f>445+3870</f>
        <v>4315</v>
      </c>
      <c r="J12" s="138">
        <f t="shared" si="1"/>
        <v>18238</v>
      </c>
    </row>
    <row r="13" spans="1:10" s="140" customFormat="1" ht="19.5" customHeight="1">
      <c r="A13" s="368"/>
      <c r="B13" s="136" t="s">
        <v>328</v>
      </c>
      <c r="C13" s="137">
        <f>6000+1398+40+146+304+500+130+285+576+125+3600+29+1444+1156+1050+46+54+1600</f>
        <v>18483</v>
      </c>
      <c r="D13" s="137">
        <f>223+34+220+210+42+109+10070+600</f>
        <v>11508</v>
      </c>
      <c r="E13" s="137">
        <f>1224+133</f>
        <v>1357</v>
      </c>
      <c r="F13" s="138">
        <f t="shared" si="0"/>
        <v>31348</v>
      </c>
      <c r="G13" s="137">
        <f>6000+1398+40+146+304+500+130+285+125+576+3600+29+46+54+1600</f>
        <v>14833</v>
      </c>
      <c r="H13" s="137">
        <f>223+34+220+210+42+109+10070+600</f>
        <v>11508</v>
      </c>
      <c r="I13" s="137">
        <f>1224+133</f>
        <v>1357</v>
      </c>
      <c r="J13" s="138">
        <f t="shared" si="1"/>
        <v>27698</v>
      </c>
    </row>
    <row r="14" spans="1:10" s="140" customFormat="1" ht="19.5" customHeight="1">
      <c r="A14" s="368"/>
      <c r="B14" s="136" t="s">
        <v>329</v>
      </c>
      <c r="C14" s="137">
        <f>298+2000</f>
        <v>2298</v>
      </c>
      <c r="D14" s="137">
        <f>72+43+56+293+8085+1500+424+900+35+53+193+1640+13+878+30+8+145+11+4+1615+1285</f>
        <v>17283</v>
      </c>
      <c r="E14" s="137"/>
      <c r="F14" s="138">
        <f t="shared" si="0"/>
        <v>19581</v>
      </c>
      <c r="G14" s="137">
        <f>298+2000</f>
        <v>2298</v>
      </c>
      <c r="H14" s="137">
        <f>72+43+56+293+8085+1500+424+900+35+53+193+1640+13+878+30+8+145+11+4+1615+1285</f>
        <v>17283</v>
      </c>
      <c r="I14" s="137"/>
      <c r="J14" s="138">
        <f t="shared" si="1"/>
        <v>19581</v>
      </c>
    </row>
    <row r="15" spans="1:10" s="139" customFormat="1" ht="19.5" customHeight="1">
      <c r="A15" s="368"/>
      <c r="B15" s="136" t="s">
        <v>330</v>
      </c>
      <c r="C15" s="137">
        <f>217+129+29+51+6</f>
        <v>432</v>
      </c>
      <c r="D15" s="137">
        <f>20+48+19+300</f>
        <v>387</v>
      </c>
      <c r="E15" s="137">
        <f>28+22+20+28+3</f>
        <v>101</v>
      </c>
      <c r="F15" s="138">
        <f t="shared" si="0"/>
        <v>920</v>
      </c>
      <c r="G15" s="137">
        <f>217+129+29+51+6</f>
        <v>432</v>
      </c>
      <c r="H15" s="137">
        <f>20+48+19+300</f>
        <v>387</v>
      </c>
      <c r="I15" s="137">
        <f>28+22+20+28+3</f>
        <v>101</v>
      </c>
      <c r="J15" s="138">
        <f t="shared" si="1"/>
        <v>920</v>
      </c>
    </row>
    <row r="16" spans="1:10" s="140" customFormat="1" ht="19.5" customHeight="1">
      <c r="A16" s="368"/>
      <c r="B16" s="136" t="s">
        <v>331</v>
      </c>
      <c r="C16" s="137">
        <v>6514</v>
      </c>
      <c r="D16" s="137">
        <v>2058</v>
      </c>
      <c r="E16" s="137"/>
      <c r="F16" s="138">
        <f t="shared" si="0"/>
        <v>8572</v>
      </c>
      <c r="G16" s="137">
        <v>5014</v>
      </c>
      <c r="H16" s="137">
        <v>2058</v>
      </c>
      <c r="I16" s="137"/>
      <c r="J16" s="138">
        <f t="shared" si="1"/>
        <v>7072</v>
      </c>
    </row>
    <row r="17" spans="1:10" s="225" customFormat="1" ht="12.75">
      <c r="A17" s="237" t="s">
        <v>332</v>
      </c>
      <c r="B17" s="238"/>
      <c r="C17" s="228">
        <f>SUM(C8:C16)</f>
        <v>60020</v>
      </c>
      <c r="D17" s="228">
        <f>SUM(D8:D16)</f>
        <v>57043</v>
      </c>
      <c r="E17" s="228">
        <f>SUM(E8:E16)</f>
        <v>9182</v>
      </c>
      <c r="F17" s="228">
        <f>SUM(C17:E17)</f>
        <v>126245</v>
      </c>
      <c r="G17" s="228">
        <f>SUM(G8:G16)</f>
        <v>50115</v>
      </c>
      <c r="H17" s="228">
        <f>SUM(H8:H16)</f>
        <v>57043</v>
      </c>
      <c r="I17" s="228">
        <f>SUM(I8:I16)</f>
        <v>9182</v>
      </c>
      <c r="J17" s="228">
        <f>SUM(G17:I17)</f>
        <v>116340</v>
      </c>
    </row>
    <row r="18" spans="1:10" s="142" customFormat="1" ht="12" customHeight="1">
      <c r="A18" s="131"/>
      <c r="B18" s="141"/>
      <c r="C18" s="133"/>
      <c r="D18" s="133"/>
      <c r="E18" s="133"/>
      <c r="F18" s="134"/>
      <c r="G18" s="133"/>
      <c r="H18" s="133"/>
      <c r="I18" s="133"/>
      <c r="J18" s="134"/>
    </row>
    <row r="19" spans="1:10" s="139" customFormat="1" ht="19.5" customHeight="1">
      <c r="A19" s="143"/>
      <c r="B19" s="144" t="s">
        <v>333</v>
      </c>
      <c r="C19" s="137">
        <f>2037+34</f>
        <v>2071</v>
      </c>
      <c r="D19" s="137">
        <f>144+13+61+20+13+80+22</f>
        <v>353</v>
      </c>
      <c r="E19" s="137"/>
      <c r="F19" s="138">
        <f aca="true" t="shared" si="2" ref="F19:F28">SUM(C19:E19)</f>
        <v>2424</v>
      </c>
      <c r="G19" s="137">
        <f>2037+34</f>
        <v>2071</v>
      </c>
      <c r="H19" s="137">
        <f>144+13+61+20+13+80+22</f>
        <v>353</v>
      </c>
      <c r="I19" s="137"/>
      <c r="J19" s="138">
        <f aca="true" t="shared" si="3" ref="J19:J28">SUM(G19:I19)</f>
        <v>2424</v>
      </c>
    </row>
    <row r="20" spans="1:10" s="139" customFormat="1" ht="19.5" customHeight="1">
      <c r="A20" s="143"/>
      <c r="B20" s="144" t="s">
        <v>334</v>
      </c>
      <c r="C20" s="137">
        <f>63+228+17+1000</f>
        <v>1308</v>
      </c>
      <c r="D20" s="137">
        <f>20+83+147</f>
        <v>250</v>
      </c>
      <c r="E20" s="137"/>
      <c r="F20" s="138">
        <f t="shared" si="2"/>
        <v>1558</v>
      </c>
      <c r="G20" s="137">
        <f>63+228+17+1000</f>
        <v>1308</v>
      </c>
      <c r="H20" s="137">
        <f>20+83+147</f>
        <v>250</v>
      </c>
      <c r="I20" s="137"/>
      <c r="J20" s="138">
        <f t="shared" si="3"/>
        <v>1558</v>
      </c>
    </row>
    <row r="21" spans="1:10" s="140" customFormat="1" ht="19.5" customHeight="1">
      <c r="A21" s="143"/>
      <c r="B21" s="144" t="s">
        <v>335</v>
      </c>
      <c r="C21" s="137">
        <v>1620</v>
      </c>
      <c r="D21" s="137">
        <f>39+53+106+80+34+65+29+24+18</f>
        <v>448</v>
      </c>
      <c r="E21" s="137"/>
      <c r="F21" s="138">
        <f t="shared" si="2"/>
        <v>2068</v>
      </c>
      <c r="G21" s="137">
        <v>1620</v>
      </c>
      <c r="H21" s="137">
        <f>39+53+106+80+34+65+29+24+18</f>
        <v>448</v>
      </c>
      <c r="I21" s="137"/>
      <c r="J21" s="138">
        <f t="shared" si="3"/>
        <v>2068</v>
      </c>
    </row>
    <row r="22" spans="1:10" s="136" customFormat="1" ht="19.5" customHeight="1">
      <c r="A22" s="145"/>
      <c r="B22" s="144" t="s">
        <v>336</v>
      </c>
      <c r="C22" s="137">
        <f>14+2260+40</f>
        <v>2314</v>
      </c>
      <c r="D22" s="137">
        <v>500</v>
      </c>
      <c r="E22" s="137"/>
      <c r="F22" s="138">
        <f t="shared" si="2"/>
        <v>2814</v>
      </c>
      <c r="G22" s="137">
        <f>14+2260+40</f>
        <v>2314</v>
      </c>
      <c r="H22" s="137">
        <v>500</v>
      </c>
      <c r="I22" s="137"/>
      <c r="J22" s="138">
        <f t="shared" si="3"/>
        <v>2814</v>
      </c>
    </row>
    <row r="23" spans="1:10" s="139" customFormat="1" ht="19.5" customHeight="1">
      <c r="A23" s="143"/>
      <c r="B23" s="144" t="s">
        <v>337</v>
      </c>
      <c r="C23" s="137">
        <v>1000</v>
      </c>
      <c r="D23" s="137"/>
      <c r="E23" s="137"/>
      <c r="F23" s="138">
        <f t="shared" si="2"/>
        <v>1000</v>
      </c>
      <c r="G23" s="137">
        <v>1000</v>
      </c>
      <c r="H23" s="137"/>
      <c r="I23" s="137"/>
      <c r="J23" s="138">
        <f t="shared" si="3"/>
        <v>1000</v>
      </c>
    </row>
    <row r="24" spans="1:10" s="139" customFormat="1" ht="19.5" customHeight="1">
      <c r="A24" s="143"/>
      <c r="B24" s="144" t="s">
        <v>338</v>
      </c>
      <c r="C24" s="137">
        <v>1884</v>
      </c>
      <c r="D24" s="137">
        <v>46</v>
      </c>
      <c r="E24" s="137"/>
      <c r="F24" s="138">
        <f t="shared" si="2"/>
        <v>1930</v>
      </c>
      <c r="G24" s="137">
        <v>1884</v>
      </c>
      <c r="H24" s="137">
        <v>46</v>
      </c>
      <c r="I24" s="137"/>
      <c r="J24" s="138">
        <f t="shared" si="3"/>
        <v>1930</v>
      </c>
    </row>
    <row r="25" spans="1:10" s="139" customFormat="1" ht="19.5" customHeight="1">
      <c r="A25" s="143"/>
      <c r="B25" s="144" t="s">
        <v>339</v>
      </c>
      <c r="C25" s="137">
        <f>385+17+2500+3000</f>
        <v>5902</v>
      </c>
      <c r="D25" s="137">
        <f>720+300+1280</f>
        <v>2300</v>
      </c>
      <c r="E25" s="137"/>
      <c r="F25" s="138">
        <f t="shared" si="2"/>
        <v>8202</v>
      </c>
      <c r="G25" s="137">
        <f>385+17+2500</f>
        <v>2902</v>
      </c>
      <c r="H25" s="137">
        <f>720+300+1280</f>
        <v>2300</v>
      </c>
      <c r="I25" s="137"/>
      <c r="J25" s="138">
        <f t="shared" si="3"/>
        <v>5202</v>
      </c>
    </row>
    <row r="26" spans="1:10" s="139" customFormat="1" ht="19.5" customHeight="1">
      <c r="A26" s="143"/>
      <c r="B26" s="144" t="s">
        <v>340</v>
      </c>
      <c r="C26" s="137">
        <v>2000</v>
      </c>
      <c r="D26" s="137">
        <f>27+40+3000+350</f>
        <v>3417</v>
      </c>
      <c r="E26" s="137"/>
      <c r="F26" s="138">
        <f t="shared" si="2"/>
        <v>5417</v>
      </c>
      <c r="G26" s="137">
        <v>2000</v>
      </c>
      <c r="H26" s="137">
        <f>27+40+3000+350</f>
        <v>3417</v>
      </c>
      <c r="I26" s="137"/>
      <c r="J26" s="138">
        <f t="shared" si="3"/>
        <v>5417</v>
      </c>
    </row>
    <row r="27" spans="1:10" s="139" customFormat="1" ht="19.5" customHeight="1">
      <c r="A27" s="143"/>
      <c r="B27" s="144" t="s">
        <v>341</v>
      </c>
      <c r="C27" s="137">
        <v>2388</v>
      </c>
      <c r="D27" s="137">
        <v>2784</v>
      </c>
      <c r="E27" s="137"/>
      <c r="F27" s="138">
        <f t="shared" si="2"/>
        <v>5172</v>
      </c>
      <c r="G27" s="137">
        <v>2388</v>
      </c>
      <c r="H27" s="137">
        <v>2784</v>
      </c>
      <c r="I27" s="137"/>
      <c r="J27" s="138">
        <f t="shared" si="3"/>
        <v>5172</v>
      </c>
    </row>
    <row r="28" spans="1:10" s="139" customFormat="1" ht="19.5" customHeight="1">
      <c r="A28" s="143"/>
      <c r="B28" s="144" t="s">
        <v>582</v>
      </c>
      <c r="C28" s="137">
        <f>464+26</f>
        <v>490</v>
      </c>
      <c r="D28" s="137"/>
      <c r="E28" s="137"/>
      <c r="F28" s="138">
        <f t="shared" si="2"/>
        <v>490</v>
      </c>
      <c r="G28" s="137">
        <f>464+26</f>
        <v>490</v>
      </c>
      <c r="H28" s="137"/>
      <c r="I28" s="137"/>
      <c r="J28" s="138">
        <f t="shared" si="3"/>
        <v>490</v>
      </c>
    </row>
    <row r="29" spans="1:10" s="225" customFormat="1" ht="15.75" customHeight="1">
      <c r="A29" s="237" t="s">
        <v>342</v>
      </c>
      <c r="B29" s="238"/>
      <c r="C29" s="228">
        <f>SUM(C19:C28)</f>
        <v>20977</v>
      </c>
      <c r="D29" s="228">
        <f aca="true" t="shared" si="4" ref="D29:J29">SUM(D19:D28)</f>
        <v>10098</v>
      </c>
      <c r="E29" s="228">
        <f t="shared" si="4"/>
        <v>0</v>
      </c>
      <c r="F29" s="228">
        <f t="shared" si="4"/>
        <v>31075</v>
      </c>
      <c r="G29" s="228">
        <f t="shared" si="4"/>
        <v>17977</v>
      </c>
      <c r="H29" s="228">
        <f t="shared" si="4"/>
        <v>10098</v>
      </c>
      <c r="I29" s="228">
        <f t="shared" si="4"/>
        <v>0</v>
      </c>
      <c r="J29" s="228">
        <f t="shared" si="4"/>
        <v>28075</v>
      </c>
    </row>
    <row r="30" spans="1:10" s="249" customFormat="1" ht="24" customHeight="1">
      <c r="A30" s="250"/>
      <c r="B30" s="317" t="s">
        <v>343</v>
      </c>
      <c r="C30" s="251">
        <f aca="true" t="shared" si="5" ref="C30:J30">C29+C17</f>
        <v>80997</v>
      </c>
      <c r="D30" s="251">
        <f t="shared" si="5"/>
        <v>67141</v>
      </c>
      <c r="E30" s="251">
        <f t="shared" si="5"/>
        <v>9182</v>
      </c>
      <c r="F30" s="251">
        <f t="shared" si="5"/>
        <v>157320</v>
      </c>
      <c r="G30" s="251">
        <f t="shared" si="5"/>
        <v>68092</v>
      </c>
      <c r="H30" s="251">
        <f t="shared" si="5"/>
        <v>67141</v>
      </c>
      <c r="I30" s="251">
        <f t="shared" si="5"/>
        <v>9182</v>
      </c>
      <c r="J30" s="251">
        <f t="shared" si="5"/>
        <v>144415</v>
      </c>
    </row>
    <row r="31" spans="1:11" s="146" customFormat="1" ht="19.5" customHeight="1" thickBot="1">
      <c r="A31" s="147"/>
      <c r="B31" s="148"/>
      <c r="C31" s="220"/>
      <c r="D31" s="220"/>
      <c r="E31" s="220"/>
      <c r="F31" s="220"/>
      <c r="G31" s="220"/>
      <c r="H31" s="220"/>
      <c r="I31" s="220"/>
      <c r="J31" s="220"/>
      <c r="K31" s="222"/>
    </row>
    <row r="32" spans="1:12" s="146" customFormat="1" ht="15.75" customHeight="1">
      <c r="A32" s="369"/>
      <c r="B32" s="148"/>
      <c r="C32" s="220"/>
      <c r="D32" s="220"/>
      <c r="E32" s="220"/>
      <c r="F32" s="220"/>
      <c r="G32" s="762" t="s">
        <v>80</v>
      </c>
      <c r="H32" s="763"/>
      <c r="I32" s="763"/>
      <c r="J32" s="764"/>
      <c r="K32" s="221"/>
      <c r="L32" s="222"/>
    </row>
    <row r="33" spans="1:12" s="146" customFormat="1" ht="15.75" customHeight="1">
      <c r="A33" s="369"/>
      <c r="B33" s="148"/>
      <c r="C33" s="220"/>
      <c r="D33" s="220"/>
      <c r="E33" s="220"/>
      <c r="F33" s="220"/>
      <c r="G33" s="765"/>
      <c r="H33" s="766"/>
      <c r="I33" s="766"/>
      <c r="J33" s="767"/>
      <c r="K33" s="221"/>
      <c r="L33" s="222"/>
    </row>
    <row r="34" spans="3:10" ht="12.75" customHeight="1">
      <c r="C34" s="149"/>
      <c r="D34" s="149"/>
      <c r="E34" s="149"/>
      <c r="F34" s="150"/>
      <c r="G34" s="765"/>
      <c r="H34" s="766"/>
      <c r="I34" s="766"/>
      <c r="J34" s="767"/>
    </row>
    <row r="35" spans="3:10" ht="12" customHeight="1" thickBot="1">
      <c r="C35" s="149"/>
      <c r="D35" s="149"/>
      <c r="E35" s="149"/>
      <c r="F35" s="150"/>
      <c r="G35" s="768"/>
      <c r="H35" s="769"/>
      <c r="I35" s="769"/>
      <c r="J35" s="770"/>
    </row>
    <row r="36" spans="3:10" ht="12.75">
      <c r="C36" s="149"/>
      <c r="D36" s="149"/>
      <c r="E36" s="149"/>
      <c r="F36" s="150"/>
      <c r="G36" s="275"/>
      <c r="H36" s="275"/>
      <c r="I36" s="275"/>
      <c r="J36" s="275"/>
    </row>
    <row r="37" spans="3:10" ht="12.75">
      <c r="C37" s="149"/>
      <c r="D37" s="149"/>
      <c r="E37" s="149"/>
      <c r="F37" s="150"/>
      <c r="G37" s="275"/>
      <c r="H37" s="275"/>
      <c r="I37" s="275"/>
      <c r="J37" s="275"/>
    </row>
    <row r="38" spans="3:6" ht="12">
      <c r="C38" s="149"/>
      <c r="D38" s="149"/>
      <c r="E38" s="149"/>
      <c r="F38" s="150"/>
    </row>
    <row r="39" spans="3:6" ht="12">
      <c r="C39" s="149"/>
      <c r="D39" s="149"/>
      <c r="E39" s="149"/>
      <c r="F39" s="150"/>
    </row>
    <row r="40" spans="3:6" ht="12">
      <c r="C40" s="149"/>
      <c r="D40" s="149"/>
      <c r="E40" s="149"/>
      <c r="F40" s="150"/>
    </row>
    <row r="41" spans="3:6" ht="12">
      <c r="C41" s="149"/>
      <c r="D41" s="149"/>
      <c r="E41" s="149"/>
      <c r="F41" s="150"/>
    </row>
    <row r="42" spans="3:6" ht="12">
      <c r="C42" s="149"/>
      <c r="D42" s="149"/>
      <c r="E42" s="149"/>
      <c r="F42" s="150"/>
    </row>
    <row r="43" spans="3:6" ht="12">
      <c r="C43" s="149"/>
      <c r="D43" s="149"/>
      <c r="E43" s="149"/>
      <c r="F43" s="150"/>
    </row>
    <row r="44" spans="3:6" ht="12">
      <c r="C44" s="149"/>
      <c r="D44" s="149"/>
      <c r="E44" s="149"/>
      <c r="F44" s="150"/>
    </row>
    <row r="45" spans="3:6" ht="12">
      <c r="C45" s="149"/>
      <c r="D45" s="149"/>
      <c r="E45" s="149"/>
      <c r="F45" s="150"/>
    </row>
    <row r="46" spans="3:6" ht="12">
      <c r="C46" s="149"/>
      <c r="D46" s="149"/>
      <c r="E46" s="149"/>
      <c r="F46" s="150"/>
    </row>
    <row r="47" spans="3:6" ht="12">
      <c r="C47" s="149"/>
      <c r="D47" s="149"/>
      <c r="E47" s="149"/>
      <c r="F47" s="150"/>
    </row>
    <row r="48" spans="3:6" ht="12">
      <c r="C48" s="149"/>
      <c r="D48" s="149"/>
      <c r="E48" s="149"/>
      <c r="F48" s="150"/>
    </row>
    <row r="49" spans="3:6" ht="12">
      <c r="C49" s="149"/>
      <c r="D49" s="149"/>
      <c r="E49" s="149"/>
      <c r="F49" s="150"/>
    </row>
    <row r="50" spans="3:6" ht="12">
      <c r="C50" s="149"/>
      <c r="D50" s="149"/>
      <c r="E50" s="149"/>
      <c r="F50" s="150"/>
    </row>
    <row r="51" spans="3:6" ht="12">
      <c r="C51" s="149"/>
      <c r="D51" s="149"/>
      <c r="E51" s="149"/>
      <c r="F51" s="150"/>
    </row>
    <row r="52" spans="3:6" ht="12">
      <c r="C52" s="149"/>
      <c r="D52" s="149"/>
      <c r="E52" s="149"/>
      <c r="F52" s="150"/>
    </row>
    <row r="53" spans="3:6" ht="12">
      <c r="C53" s="149"/>
      <c r="D53" s="149"/>
      <c r="E53" s="149"/>
      <c r="F53" s="150"/>
    </row>
    <row r="54" spans="3:6" ht="12">
      <c r="C54" s="149"/>
      <c r="D54" s="149"/>
      <c r="E54" s="149"/>
      <c r="F54" s="150"/>
    </row>
    <row r="55" spans="3:6" ht="12">
      <c r="C55" s="149"/>
      <c r="D55" s="149"/>
      <c r="E55" s="149"/>
      <c r="F55" s="150"/>
    </row>
    <row r="56" spans="3:6" ht="12">
      <c r="C56" s="149"/>
      <c r="D56" s="149"/>
      <c r="E56" s="149"/>
      <c r="F56" s="150"/>
    </row>
    <row r="57" spans="3:6" ht="12">
      <c r="C57" s="149"/>
      <c r="D57" s="149"/>
      <c r="E57" s="149"/>
      <c r="F57" s="150"/>
    </row>
    <row r="58" spans="3:6" ht="12">
      <c r="C58" s="149"/>
      <c r="D58" s="149"/>
      <c r="E58" s="149"/>
      <c r="F58" s="150"/>
    </row>
    <row r="59" spans="3:6" ht="12">
      <c r="C59" s="149"/>
      <c r="D59" s="149"/>
      <c r="E59" s="149"/>
      <c r="F59" s="150"/>
    </row>
    <row r="60" spans="3:6" ht="12">
      <c r="C60" s="149"/>
      <c r="D60" s="149"/>
      <c r="E60" s="149"/>
      <c r="F60" s="150"/>
    </row>
    <row r="61" spans="3:6" ht="12">
      <c r="C61" s="149"/>
      <c r="D61" s="149"/>
      <c r="E61" s="149"/>
      <c r="F61" s="150"/>
    </row>
    <row r="62" spans="3:6" ht="12">
      <c r="C62" s="149"/>
      <c r="D62" s="149"/>
      <c r="E62" s="149"/>
      <c r="F62" s="150"/>
    </row>
    <row r="63" spans="3:6" ht="12">
      <c r="C63" s="149"/>
      <c r="D63" s="149"/>
      <c r="E63" s="149"/>
      <c r="F63" s="150"/>
    </row>
    <row r="64" spans="3:6" ht="12">
      <c r="C64" s="149"/>
      <c r="D64" s="149"/>
      <c r="E64" s="149"/>
      <c r="F64" s="150"/>
    </row>
    <row r="65" spans="3:6" ht="12">
      <c r="C65" s="149"/>
      <c r="D65" s="149"/>
      <c r="E65" s="149"/>
      <c r="F65" s="150"/>
    </row>
    <row r="66" spans="3:6" ht="12">
      <c r="C66" s="149"/>
      <c r="D66" s="149"/>
      <c r="E66" s="149"/>
      <c r="F66" s="150"/>
    </row>
    <row r="67" spans="3:6" ht="12">
      <c r="C67" s="149"/>
      <c r="D67" s="149"/>
      <c r="E67" s="149"/>
      <c r="F67" s="150"/>
    </row>
    <row r="68" spans="3:6" ht="12">
      <c r="C68" s="149"/>
      <c r="D68" s="149"/>
      <c r="E68" s="149"/>
      <c r="F68" s="150"/>
    </row>
    <row r="69" spans="3:6" ht="12">
      <c r="C69" s="149"/>
      <c r="D69" s="149"/>
      <c r="E69" s="149"/>
      <c r="F69" s="150"/>
    </row>
    <row r="70" spans="3:6" ht="12">
      <c r="C70" s="149"/>
      <c r="D70" s="149"/>
      <c r="E70" s="149"/>
      <c r="F70" s="150"/>
    </row>
    <row r="71" spans="3:6" ht="12">
      <c r="C71" s="149"/>
      <c r="D71" s="149"/>
      <c r="E71" s="149"/>
      <c r="F71" s="150"/>
    </row>
    <row r="72" spans="3:6" ht="12">
      <c r="C72" s="149"/>
      <c r="D72" s="149"/>
      <c r="E72" s="149"/>
      <c r="F72" s="150"/>
    </row>
    <row r="73" spans="3:6" ht="12">
      <c r="C73" s="149"/>
      <c r="D73" s="149"/>
      <c r="E73" s="149"/>
      <c r="F73" s="150"/>
    </row>
    <row r="74" spans="3:6" ht="12">
      <c r="C74" s="149"/>
      <c r="D74" s="149"/>
      <c r="E74" s="149"/>
      <c r="F74" s="150"/>
    </row>
    <row r="75" spans="3:6" ht="12">
      <c r="C75" s="149"/>
      <c r="D75" s="149"/>
      <c r="E75" s="149"/>
      <c r="F75" s="150"/>
    </row>
    <row r="76" spans="3:6" ht="12">
      <c r="C76" s="149"/>
      <c r="D76" s="149"/>
      <c r="E76" s="149"/>
      <c r="F76" s="150"/>
    </row>
    <row r="77" spans="3:6" ht="12">
      <c r="C77" s="149"/>
      <c r="D77" s="149"/>
      <c r="E77" s="149"/>
      <c r="F77" s="150"/>
    </row>
    <row r="78" spans="3:6" ht="12">
      <c r="C78" s="149"/>
      <c r="D78" s="149"/>
      <c r="E78" s="149"/>
      <c r="F78" s="150"/>
    </row>
    <row r="79" spans="3:6" ht="12">
      <c r="C79" s="149"/>
      <c r="D79" s="149"/>
      <c r="E79" s="149"/>
      <c r="F79" s="150"/>
    </row>
    <row r="80" spans="3:6" ht="12">
      <c r="C80" s="149"/>
      <c r="D80" s="149"/>
      <c r="E80" s="149"/>
      <c r="F80" s="150"/>
    </row>
    <row r="81" spans="3:6" ht="12">
      <c r="C81" s="149"/>
      <c r="D81" s="149"/>
      <c r="E81" s="149"/>
      <c r="F81" s="150"/>
    </row>
    <row r="82" spans="3:6" ht="12">
      <c r="C82" s="149"/>
      <c r="D82" s="149"/>
      <c r="E82" s="149"/>
      <c r="F82" s="150"/>
    </row>
    <row r="83" spans="3:6" ht="12">
      <c r="C83" s="149"/>
      <c r="D83" s="149"/>
      <c r="E83" s="149"/>
      <c r="F83" s="150"/>
    </row>
    <row r="84" spans="3:6" ht="12">
      <c r="C84" s="149"/>
      <c r="D84" s="149"/>
      <c r="E84" s="149"/>
      <c r="F84" s="150"/>
    </row>
    <row r="85" spans="3:6" ht="12">
      <c r="C85" s="149"/>
      <c r="D85" s="149"/>
      <c r="E85" s="149"/>
      <c r="F85" s="150"/>
    </row>
    <row r="86" spans="3:6" ht="12">
      <c r="C86" s="149"/>
      <c r="D86" s="149"/>
      <c r="E86" s="149"/>
      <c r="F86" s="150"/>
    </row>
    <row r="87" spans="3:6" ht="12">
      <c r="C87" s="149"/>
      <c r="D87" s="149"/>
      <c r="E87" s="149"/>
      <c r="F87" s="150"/>
    </row>
    <row r="88" spans="3:6" ht="12">
      <c r="C88" s="149"/>
      <c r="D88" s="149"/>
      <c r="E88" s="149"/>
      <c r="F88" s="150"/>
    </row>
    <row r="89" spans="3:6" ht="12">
      <c r="C89" s="149"/>
      <c r="D89" s="149"/>
      <c r="E89" s="149"/>
      <c r="F89" s="150"/>
    </row>
    <row r="90" spans="3:6" ht="12">
      <c r="C90" s="149"/>
      <c r="D90" s="149"/>
      <c r="E90" s="149"/>
      <c r="F90" s="150"/>
    </row>
    <row r="91" spans="3:6" ht="12">
      <c r="C91" s="149"/>
      <c r="D91" s="149"/>
      <c r="E91" s="149"/>
      <c r="F91" s="150"/>
    </row>
    <row r="92" spans="3:6" ht="12">
      <c r="C92" s="149"/>
      <c r="D92" s="149"/>
      <c r="E92" s="149"/>
      <c r="F92" s="150"/>
    </row>
    <row r="93" spans="3:6" ht="12">
      <c r="C93" s="149"/>
      <c r="D93" s="149"/>
      <c r="E93" s="149"/>
      <c r="F93" s="150"/>
    </row>
    <row r="94" spans="3:6" ht="12">
      <c r="C94" s="149"/>
      <c r="D94" s="149"/>
      <c r="E94" s="149"/>
      <c r="F94" s="150"/>
    </row>
    <row r="95" spans="3:6" ht="12">
      <c r="C95" s="149"/>
      <c r="D95" s="149"/>
      <c r="E95" s="149"/>
      <c r="F95" s="150"/>
    </row>
    <row r="96" spans="3:6" ht="12">
      <c r="C96" s="149"/>
      <c r="D96" s="149"/>
      <c r="E96" s="149"/>
      <c r="F96" s="150"/>
    </row>
    <row r="97" spans="3:6" ht="12">
      <c r="C97" s="149"/>
      <c r="D97" s="149"/>
      <c r="E97" s="149"/>
      <c r="F97" s="150"/>
    </row>
    <row r="98" spans="3:6" ht="12">
      <c r="C98" s="149"/>
      <c r="D98" s="149"/>
      <c r="E98" s="149"/>
      <c r="F98" s="150"/>
    </row>
    <row r="99" spans="3:6" ht="12">
      <c r="C99" s="149"/>
      <c r="D99" s="149"/>
      <c r="E99" s="149"/>
      <c r="F99" s="150"/>
    </row>
    <row r="100" spans="3:6" ht="12">
      <c r="C100" s="149"/>
      <c r="D100" s="149"/>
      <c r="E100" s="149"/>
      <c r="F100" s="150"/>
    </row>
    <row r="101" spans="3:6" ht="12">
      <c r="C101" s="149"/>
      <c r="D101" s="149"/>
      <c r="E101" s="149"/>
      <c r="F101" s="150"/>
    </row>
    <row r="102" spans="3:6" ht="12">
      <c r="C102" s="149"/>
      <c r="D102" s="149"/>
      <c r="E102" s="149"/>
      <c r="F102" s="150"/>
    </row>
    <row r="103" spans="3:6" ht="12">
      <c r="C103" s="149"/>
      <c r="D103" s="149"/>
      <c r="E103" s="149"/>
      <c r="F103" s="150"/>
    </row>
    <row r="104" spans="3:6" ht="12">
      <c r="C104" s="149"/>
      <c r="D104" s="149"/>
      <c r="E104" s="149"/>
      <c r="F104" s="150"/>
    </row>
    <row r="105" spans="3:6" ht="12">
      <c r="C105" s="149"/>
      <c r="D105" s="149"/>
      <c r="E105" s="149"/>
      <c r="F105" s="150"/>
    </row>
    <row r="106" spans="3:6" ht="12">
      <c r="C106" s="149"/>
      <c r="D106" s="149"/>
      <c r="E106" s="149"/>
      <c r="F106" s="150"/>
    </row>
    <row r="107" spans="3:6" ht="12">
      <c r="C107" s="149"/>
      <c r="D107" s="149"/>
      <c r="E107" s="149"/>
      <c r="F107" s="150"/>
    </row>
    <row r="108" spans="3:6" ht="12">
      <c r="C108" s="149"/>
      <c r="D108" s="149"/>
      <c r="E108" s="149"/>
      <c r="F108" s="150"/>
    </row>
    <row r="109" spans="3:6" ht="12">
      <c r="C109" s="149"/>
      <c r="D109" s="149"/>
      <c r="E109" s="149"/>
      <c r="F109" s="150"/>
    </row>
    <row r="110" spans="3:6" ht="12">
      <c r="C110" s="149"/>
      <c r="D110" s="149"/>
      <c r="E110" s="149"/>
      <c r="F110" s="150"/>
    </row>
    <row r="111" spans="3:6" ht="12">
      <c r="C111" s="149"/>
      <c r="D111" s="149"/>
      <c r="E111" s="149"/>
      <c r="F111" s="150"/>
    </row>
    <row r="112" spans="3:6" ht="12">
      <c r="C112" s="149"/>
      <c r="D112" s="149"/>
      <c r="E112" s="149"/>
      <c r="F112" s="150"/>
    </row>
    <row r="113" spans="3:6" ht="12">
      <c r="C113" s="149"/>
      <c r="D113" s="149"/>
      <c r="E113" s="149"/>
      <c r="F113" s="150"/>
    </row>
    <row r="114" spans="3:6" ht="12">
      <c r="C114" s="149"/>
      <c r="D114" s="149"/>
      <c r="E114" s="149"/>
      <c r="F114" s="150"/>
    </row>
    <row r="115" spans="3:6" ht="12">
      <c r="C115" s="149"/>
      <c r="D115" s="149"/>
      <c r="E115" s="149"/>
      <c r="F115" s="150"/>
    </row>
    <row r="116" spans="3:6" ht="12">
      <c r="C116" s="149"/>
      <c r="D116" s="149"/>
      <c r="E116" s="149"/>
      <c r="F116" s="150"/>
    </row>
    <row r="117" spans="3:6" ht="12">
      <c r="C117" s="149"/>
      <c r="D117" s="149"/>
      <c r="E117" s="149"/>
      <c r="F117" s="150"/>
    </row>
    <row r="118" spans="3:6" ht="12">
      <c r="C118" s="149"/>
      <c r="D118" s="149"/>
      <c r="E118" s="149"/>
      <c r="F118" s="150"/>
    </row>
    <row r="119" spans="3:6" ht="12">
      <c r="C119" s="149"/>
      <c r="D119" s="149"/>
      <c r="E119" s="149"/>
      <c r="F119" s="150"/>
    </row>
    <row r="120" spans="3:6" ht="12">
      <c r="C120" s="149"/>
      <c r="D120" s="149"/>
      <c r="E120" s="149"/>
      <c r="F120" s="150"/>
    </row>
    <row r="121" spans="3:6" ht="12">
      <c r="C121" s="149"/>
      <c r="D121" s="149"/>
      <c r="E121" s="149"/>
      <c r="F121" s="150"/>
    </row>
    <row r="122" spans="3:6" ht="12">
      <c r="C122" s="149"/>
      <c r="D122" s="149"/>
      <c r="E122" s="149"/>
      <c r="F122" s="150"/>
    </row>
    <row r="123" spans="3:6" ht="12">
      <c r="C123" s="149"/>
      <c r="D123" s="149"/>
      <c r="E123" s="149"/>
      <c r="F123" s="150"/>
    </row>
    <row r="124" spans="3:6" ht="12">
      <c r="C124" s="149"/>
      <c r="D124" s="149"/>
      <c r="E124" s="149"/>
      <c r="F124" s="150"/>
    </row>
    <row r="125" spans="3:6" ht="12">
      <c r="C125" s="149"/>
      <c r="D125" s="149"/>
      <c r="E125" s="149"/>
      <c r="F125" s="150"/>
    </row>
    <row r="126" spans="3:6" ht="12">
      <c r="C126" s="149"/>
      <c r="D126" s="149"/>
      <c r="E126" s="149"/>
      <c r="F126" s="150"/>
    </row>
    <row r="127" spans="3:6" ht="12">
      <c r="C127" s="149"/>
      <c r="D127" s="149"/>
      <c r="E127" s="149"/>
      <c r="F127" s="150"/>
    </row>
    <row r="128" spans="3:6" ht="12">
      <c r="C128" s="149"/>
      <c r="D128" s="149"/>
      <c r="E128" s="149"/>
      <c r="F128" s="150"/>
    </row>
    <row r="129" spans="3:6" ht="12">
      <c r="C129" s="149"/>
      <c r="D129" s="149"/>
      <c r="E129" s="149"/>
      <c r="F129" s="150"/>
    </row>
    <row r="130" spans="3:6" ht="12">
      <c r="C130" s="149"/>
      <c r="D130" s="149"/>
      <c r="E130" s="149"/>
      <c r="F130" s="150"/>
    </row>
    <row r="131" spans="3:6" ht="12">
      <c r="C131" s="149"/>
      <c r="D131" s="149"/>
      <c r="E131" s="149"/>
      <c r="F131" s="150"/>
    </row>
    <row r="132" spans="3:6" ht="12">
      <c r="C132" s="149"/>
      <c r="D132" s="149"/>
      <c r="E132" s="149"/>
      <c r="F132" s="150"/>
    </row>
    <row r="133" spans="3:6" ht="12">
      <c r="C133" s="149"/>
      <c r="D133" s="149"/>
      <c r="E133" s="149"/>
      <c r="F133" s="150"/>
    </row>
    <row r="134" spans="3:6" ht="12">
      <c r="C134" s="149"/>
      <c r="D134" s="149"/>
      <c r="E134" s="149"/>
      <c r="F134" s="150"/>
    </row>
    <row r="135" spans="3:6" ht="12">
      <c r="C135" s="149"/>
      <c r="D135" s="149"/>
      <c r="E135" s="149"/>
      <c r="F135" s="150"/>
    </row>
    <row r="136" spans="3:6" ht="12">
      <c r="C136" s="149"/>
      <c r="D136" s="149"/>
      <c r="E136" s="149"/>
      <c r="F136" s="150"/>
    </row>
    <row r="137" spans="3:6" ht="12">
      <c r="C137" s="149"/>
      <c r="D137" s="149"/>
      <c r="E137" s="149"/>
      <c r="F137" s="150"/>
    </row>
    <row r="138" spans="3:6" ht="12">
      <c r="C138" s="149"/>
      <c r="D138" s="149"/>
      <c r="E138" s="149"/>
      <c r="F138" s="150"/>
    </row>
    <row r="139" spans="3:6" ht="12">
      <c r="C139" s="149"/>
      <c r="D139" s="149"/>
      <c r="E139" s="149"/>
      <c r="F139" s="150"/>
    </row>
    <row r="140" spans="3:6" ht="12">
      <c r="C140" s="149"/>
      <c r="D140" s="149"/>
      <c r="E140" s="149"/>
      <c r="F140" s="150"/>
    </row>
    <row r="141" spans="3:6" ht="12">
      <c r="C141" s="149"/>
      <c r="D141" s="149"/>
      <c r="E141" s="149"/>
      <c r="F141" s="150"/>
    </row>
    <row r="142" spans="3:6" ht="12">
      <c r="C142" s="149"/>
      <c r="D142" s="149"/>
      <c r="E142" s="149"/>
      <c r="F142" s="150"/>
    </row>
    <row r="143" spans="3:6" ht="12">
      <c r="C143" s="149"/>
      <c r="D143" s="149"/>
      <c r="E143" s="149"/>
      <c r="F143" s="150"/>
    </row>
    <row r="144" spans="3:6" ht="12">
      <c r="C144" s="149"/>
      <c r="D144" s="149"/>
      <c r="E144" s="149"/>
      <c r="F144" s="150"/>
    </row>
    <row r="145" spans="3:6" ht="12">
      <c r="C145" s="149"/>
      <c r="D145" s="149"/>
      <c r="E145" s="149"/>
      <c r="F145" s="150"/>
    </row>
    <row r="146" spans="3:6" ht="12">
      <c r="C146" s="149"/>
      <c r="D146" s="149"/>
      <c r="E146" s="149"/>
      <c r="F146" s="150"/>
    </row>
    <row r="147" spans="3:6" ht="12">
      <c r="C147" s="149"/>
      <c r="D147" s="149"/>
      <c r="E147" s="149"/>
      <c r="F147" s="150"/>
    </row>
    <row r="148" spans="3:6" ht="12">
      <c r="C148" s="149"/>
      <c r="D148" s="149"/>
      <c r="E148" s="149"/>
      <c r="F148" s="150"/>
    </row>
    <row r="149" spans="3:6" ht="12">
      <c r="C149" s="149"/>
      <c r="D149" s="149"/>
      <c r="E149" s="149"/>
      <c r="F149" s="150"/>
    </row>
    <row r="150" spans="3:6" ht="12">
      <c r="C150" s="149"/>
      <c r="D150" s="149"/>
      <c r="E150" s="149"/>
      <c r="F150" s="150"/>
    </row>
    <row r="151" spans="3:6" ht="12">
      <c r="C151" s="149"/>
      <c r="D151" s="149"/>
      <c r="E151" s="149"/>
      <c r="F151" s="150"/>
    </row>
    <row r="152" spans="3:6" ht="12">
      <c r="C152" s="149"/>
      <c r="D152" s="149"/>
      <c r="E152" s="149"/>
      <c r="F152" s="150"/>
    </row>
    <row r="153" spans="3:6" ht="12">
      <c r="C153" s="149"/>
      <c r="D153" s="149"/>
      <c r="E153" s="149"/>
      <c r="F153" s="150"/>
    </row>
    <row r="154" spans="3:6" ht="12">
      <c r="C154" s="149"/>
      <c r="D154" s="149"/>
      <c r="E154" s="149"/>
      <c r="F154" s="150"/>
    </row>
    <row r="155" spans="3:6" ht="12">
      <c r="C155" s="149"/>
      <c r="D155" s="149"/>
      <c r="E155" s="149"/>
      <c r="F155" s="150"/>
    </row>
    <row r="156" spans="3:6" ht="12">
      <c r="C156" s="149"/>
      <c r="D156" s="149"/>
      <c r="E156" s="149"/>
      <c r="F156" s="150"/>
    </row>
    <row r="157" spans="3:6" ht="12">
      <c r="C157" s="149"/>
      <c r="D157" s="149"/>
      <c r="E157" s="149"/>
      <c r="F157" s="150"/>
    </row>
    <row r="158" spans="3:6" ht="12">
      <c r="C158" s="149"/>
      <c r="D158" s="149"/>
      <c r="E158" s="149"/>
      <c r="F158" s="150"/>
    </row>
    <row r="159" spans="3:6" ht="12">
      <c r="C159" s="149"/>
      <c r="D159" s="149"/>
      <c r="E159" s="149"/>
      <c r="F159" s="150"/>
    </row>
    <row r="160" spans="3:6" ht="12">
      <c r="C160" s="149"/>
      <c r="D160" s="149"/>
      <c r="E160" s="149"/>
      <c r="F160" s="150"/>
    </row>
    <row r="161" spans="3:6" ht="12">
      <c r="C161" s="149"/>
      <c r="D161" s="149"/>
      <c r="E161" s="149"/>
      <c r="F161" s="150"/>
    </row>
    <row r="162" spans="3:6" ht="12">
      <c r="C162" s="149"/>
      <c r="D162" s="149"/>
      <c r="E162" s="149"/>
      <c r="F162" s="150"/>
    </row>
    <row r="163" spans="3:6" ht="12">
      <c r="C163" s="149"/>
      <c r="D163" s="149"/>
      <c r="E163" s="149"/>
      <c r="F163" s="150"/>
    </row>
    <row r="164" spans="3:6" ht="12">
      <c r="C164" s="149"/>
      <c r="D164" s="149"/>
      <c r="E164" s="149"/>
      <c r="F164" s="150"/>
    </row>
    <row r="165" spans="3:6" ht="12">
      <c r="C165" s="149"/>
      <c r="D165" s="149"/>
      <c r="E165" s="149"/>
      <c r="F165" s="150"/>
    </row>
    <row r="166" spans="3:6" ht="12">
      <c r="C166" s="149"/>
      <c r="D166" s="149"/>
      <c r="E166" s="149"/>
      <c r="F166" s="150"/>
    </row>
    <row r="167" spans="3:6" ht="12">
      <c r="C167" s="149"/>
      <c r="D167" s="149"/>
      <c r="E167" s="149"/>
      <c r="F167" s="150"/>
    </row>
    <row r="168" spans="3:6" ht="12">
      <c r="C168" s="149"/>
      <c r="D168" s="149"/>
      <c r="E168" s="149"/>
      <c r="F168" s="150"/>
    </row>
    <row r="169" spans="3:6" ht="12">
      <c r="C169" s="149"/>
      <c r="D169" s="149"/>
      <c r="E169" s="149"/>
      <c r="F169" s="150"/>
    </row>
    <row r="170" spans="3:6" ht="12">
      <c r="C170" s="149"/>
      <c r="D170" s="149"/>
      <c r="E170" s="149"/>
      <c r="F170" s="150"/>
    </row>
    <row r="171" spans="3:6" ht="12">
      <c r="C171" s="149"/>
      <c r="D171" s="149"/>
      <c r="E171" s="149"/>
      <c r="F171" s="150"/>
    </row>
    <row r="172" spans="3:6" ht="12">
      <c r="C172" s="149"/>
      <c r="D172" s="149"/>
      <c r="E172" s="149"/>
      <c r="F172" s="150"/>
    </row>
    <row r="173" spans="3:6" ht="12">
      <c r="C173" s="149"/>
      <c r="D173" s="149"/>
      <c r="E173" s="149"/>
      <c r="F173" s="150"/>
    </row>
    <row r="174" spans="3:6" ht="12">
      <c r="C174" s="149"/>
      <c r="D174" s="149"/>
      <c r="E174" s="149"/>
      <c r="F174" s="150"/>
    </row>
    <row r="175" spans="3:6" ht="12">
      <c r="C175" s="149"/>
      <c r="D175" s="149"/>
      <c r="E175" s="149"/>
      <c r="F175" s="150"/>
    </row>
    <row r="176" spans="3:6" ht="12">
      <c r="C176" s="149"/>
      <c r="D176" s="149"/>
      <c r="E176" s="149"/>
      <c r="F176" s="150"/>
    </row>
    <row r="177" spans="3:6" ht="12">
      <c r="C177" s="149"/>
      <c r="D177" s="149"/>
      <c r="E177" s="149"/>
      <c r="F177" s="150"/>
    </row>
    <row r="178" spans="3:6" ht="12">
      <c r="C178" s="149"/>
      <c r="D178" s="149"/>
      <c r="E178" s="149"/>
      <c r="F178" s="150"/>
    </row>
    <row r="179" spans="3:6" ht="12">
      <c r="C179" s="149"/>
      <c r="D179" s="149"/>
      <c r="E179" s="149"/>
      <c r="F179" s="150"/>
    </row>
    <row r="180" spans="3:6" ht="12">
      <c r="C180" s="149"/>
      <c r="D180" s="149"/>
      <c r="E180" s="149"/>
      <c r="F180" s="150"/>
    </row>
    <row r="181" spans="3:6" ht="12">
      <c r="C181" s="149"/>
      <c r="D181" s="149"/>
      <c r="E181" s="149"/>
      <c r="F181" s="150"/>
    </row>
    <row r="182" spans="3:6" ht="12">
      <c r="C182" s="149"/>
      <c r="D182" s="149"/>
      <c r="E182" s="149"/>
      <c r="F182" s="150"/>
    </row>
    <row r="183" spans="3:6" ht="12">
      <c r="C183" s="149"/>
      <c r="D183" s="149"/>
      <c r="E183" s="149"/>
      <c r="F183" s="150"/>
    </row>
    <row r="184" spans="3:6" ht="12">
      <c r="C184" s="149"/>
      <c r="D184" s="149"/>
      <c r="E184" s="149"/>
      <c r="F184" s="150"/>
    </row>
    <row r="185" spans="3:6" ht="12">
      <c r="C185" s="149"/>
      <c r="D185" s="149"/>
      <c r="E185" s="149"/>
      <c r="F185" s="150"/>
    </row>
    <row r="186" spans="3:6" ht="12">
      <c r="C186" s="149"/>
      <c r="D186" s="149"/>
      <c r="E186" s="149"/>
      <c r="F186" s="150"/>
    </row>
    <row r="187" spans="3:6" ht="12">
      <c r="C187" s="149"/>
      <c r="D187" s="149"/>
      <c r="E187" s="149"/>
      <c r="F187" s="150"/>
    </row>
    <row r="188" spans="3:6" ht="12">
      <c r="C188" s="149"/>
      <c r="D188" s="149"/>
      <c r="E188" s="149"/>
      <c r="F188" s="150"/>
    </row>
    <row r="189" spans="3:6" ht="12">
      <c r="C189" s="149"/>
      <c r="D189" s="149"/>
      <c r="E189" s="149"/>
      <c r="F189" s="150"/>
    </row>
    <row r="190" spans="3:6" ht="12">
      <c r="C190" s="149"/>
      <c r="D190" s="149"/>
      <c r="E190" s="149"/>
      <c r="F190" s="150"/>
    </row>
    <row r="191" spans="3:6" ht="12">
      <c r="C191" s="149"/>
      <c r="D191" s="149"/>
      <c r="E191" s="149"/>
      <c r="F191" s="150"/>
    </row>
    <row r="192" spans="3:6" ht="12">
      <c r="C192" s="149"/>
      <c r="D192" s="149"/>
      <c r="E192" s="149"/>
      <c r="F192" s="150"/>
    </row>
    <row r="193" spans="3:6" ht="12">
      <c r="C193" s="149"/>
      <c r="D193" s="149"/>
      <c r="E193" s="149"/>
      <c r="F193" s="150"/>
    </row>
    <row r="194" spans="3:6" ht="12">
      <c r="C194" s="149"/>
      <c r="D194" s="149"/>
      <c r="E194" s="149"/>
      <c r="F194" s="150"/>
    </row>
    <row r="195" spans="3:6" ht="12">
      <c r="C195" s="149"/>
      <c r="D195" s="149"/>
      <c r="E195" s="149"/>
      <c r="F195" s="150"/>
    </row>
    <row r="196" spans="3:6" ht="12">
      <c r="C196" s="149"/>
      <c r="D196" s="149"/>
      <c r="E196" s="149"/>
      <c r="F196" s="150"/>
    </row>
    <row r="197" spans="3:6" ht="12">
      <c r="C197" s="149"/>
      <c r="D197" s="149"/>
      <c r="E197" s="149"/>
      <c r="F197" s="150"/>
    </row>
    <row r="198" spans="3:6" ht="12">
      <c r="C198" s="149"/>
      <c r="D198" s="149"/>
      <c r="E198" s="149"/>
      <c r="F198" s="150"/>
    </row>
    <row r="199" spans="3:6" ht="12">
      <c r="C199" s="149"/>
      <c r="D199" s="149"/>
      <c r="E199" s="149"/>
      <c r="F199" s="150"/>
    </row>
    <row r="200" spans="3:6" ht="12">
      <c r="C200" s="149"/>
      <c r="D200" s="149"/>
      <c r="E200" s="149"/>
      <c r="F200" s="150"/>
    </row>
    <row r="201" spans="3:6" ht="12">
      <c r="C201" s="149"/>
      <c r="D201" s="149"/>
      <c r="E201" s="149"/>
      <c r="F201" s="150"/>
    </row>
    <row r="202" spans="3:6" ht="12">
      <c r="C202" s="149"/>
      <c r="D202" s="149"/>
      <c r="E202" s="149"/>
      <c r="F202" s="150"/>
    </row>
    <row r="203" spans="3:6" ht="12">
      <c r="C203" s="149"/>
      <c r="D203" s="149"/>
      <c r="E203" s="149"/>
      <c r="F203" s="150"/>
    </row>
    <row r="204" spans="3:6" ht="12">
      <c r="C204" s="149"/>
      <c r="D204" s="149"/>
      <c r="E204" s="149"/>
      <c r="F204" s="150"/>
    </row>
    <row r="205" spans="3:6" ht="12">
      <c r="C205" s="149"/>
      <c r="D205" s="149"/>
      <c r="E205" s="149"/>
      <c r="F205" s="150"/>
    </row>
    <row r="206" spans="3:6" ht="12">
      <c r="C206" s="149"/>
      <c r="D206" s="149"/>
      <c r="E206" s="149"/>
      <c r="F206" s="150"/>
    </row>
    <row r="207" spans="3:6" ht="12">
      <c r="C207" s="149"/>
      <c r="D207" s="149"/>
      <c r="E207" s="149"/>
      <c r="F207" s="150"/>
    </row>
    <row r="208" spans="3:6" ht="12">
      <c r="C208" s="149"/>
      <c r="D208" s="149"/>
      <c r="E208" s="149"/>
      <c r="F208" s="150"/>
    </row>
    <row r="209" spans="3:6" ht="12">
      <c r="C209" s="149"/>
      <c r="D209" s="149"/>
      <c r="E209" s="149"/>
      <c r="F209" s="150"/>
    </row>
    <row r="210" spans="3:6" ht="12">
      <c r="C210" s="149"/>
      <c r="D210" s="149"/>
      <c r="E210" s="149"/>
      <c r="F210" s="150"/>
    </row>
    <row r="211" spans="3:6" ht="12">
      <c r="C211" s="149"/>
      <c r="D211" s="149"/>
      <c r="E211" s="149"/>
      <c r="F211" s="150"/>
    </row>
    <row r="212" spans="3:6" ht="12">
      <c r="C212" s="149"/>
      <c r="D212" s="149"/>
      <c r="E212" s="149"/>
      <c r="F212" s="150"/>
    </row>
    <row r="213" spans="3:6" ht="12">
      <c r="C213" s="149"/>
      <c r="D213" s="149"/>
      <c r="E213" s="149"/>
      <c r="F213" s="150"/>
    </row>
    <row r="214" spans="3:6" ht="12">
      <c r="C214" s="149"/>
      <c r="D214" s="149"/>
      <c r="E214" s="149"/>
      <c r="F214" s="150"/>
    </row>
    <row r="215" spans="3:6" ht="12">
      <c r="C215" s="149"/>
      <c r="D215" s="149"/>
      <c r="E215" s="149"/>
      <c r="F215" s="150"/>
    </row>
    <row r="216" spans="3:6" ht="12">
      <c r="C216" s="149"/>
      <c r="D216" s="149"/>
      <c r="E216" s="149"/>
      <c r="F216" s="150"/>
    </row>
    <row r="217" spans="3:6" ht="12">
      <c r="C217" s="149"/>
      <c r="D217" s="149"/>
      <c r="E217" s="149"/>
      <c r="F217" s="150"/>
    </row>
    <row r="218" spans="3:6" ht="12">
      <c r="C218" s="149"/>
      <c r="D218" s="149"/>
      <c r="E218" s="149"/>
      <c r="F218" s="150"/>
    </row>
    <row r="219" spans="3:6" ht="12">
      <c r="C219" s="149"/>
      <c r="D219" s="149"/>
      <c r="E219" s="149"/>
      <c r="F219" s="150"/>
    </row>
    <row r="220" spans="3:6" ht="12">
      <c r="C220" s="149"/>
      <c r="D220" s="149"/>
      <c r="E220" s="149"/>
      <c r="F220" s="150"/>
    </row>
    <row r="221" spans="3:6" ht="12">
      <c r="C221" s="149"/>
      <c r="D221" s="149"/>
      <c r="E221" s="149"/>
      <c r="F221" s="150"/>
    </row>
    <row r="222" spans="3:6" ht="12">
      <c r="C222" s="149"/>
      <c r="D222" s="149"/>
      <c r="E222" s="149"/>
      <c r="F222" s="150"/>
    </row>
    <row r="223" spans="3:6" ht="12">
      <c r="C223" s="149"/>
      <c r="D223" s="149"/>
      <c r="E223" s="149"/>
      <c r="F223" s="150"/>
    </row>
    <row r="224" spans="3:6" ht="12">
      <c r="C224" s="149"/>
      <c r="D224" s="149"/>
      <c r="E224" s="149"/>
      <c r="F224" s="150"/>
    </row>
    <row r="225" spans="3:6" ht="12">
      <c r="C225" s="149"/>
      <c r="D225" s="149"/>
      <c r="E225" s="149"/>
      <c r="F225" s="150"/>
    </row>
    <row r="226" spans="3:6" ht="12">
      <c r="C226" s="149"/>
      <c r="D226" s="149"/>
      <c r="E226" s="149"/>
      <c r="F226" s="150"/>
    </row>
    <row r="227" spans="3:6" ht="12">
      <c r="C227" s="149"/>
      <c r="D227" s="149"/>
      <c r="E227" s="149"/>
      <c r="F227" s="150"/>
    </row>
    <row r="228" spans="3:6" ht="12">
      <c r="C228" s="149"/>
      <c r="D228" s="149"/>
      <c r="E228" s="149"/>
      <c r="F228" s="150"/>
    </row>
    <row r="229" spans="3:6" ht="12">
      <c r="C229" s="149"/>
      <c r="D229" s="149"/>
      <c r="E229" s="149"/>
      <c r="F229" s="150"/>
    </row>
    <row r="230" spans="3:6" ht="12">
      <c r="C230" s="149"/>
      <c r="D230" s="149"/>
      <c r="E230" s="149"/>
      <c r="F230" s="150"/>
    </row>
    <row r="231" spans="3:6" ht="12">
      <c r="C231" s="149"/>
      <c r="D231" s="149"/>
      <c r="E231" s="149"/>
      <c r="F231" s="150"/>
    </row>
    <row r="232" spans="3:6" ht="12">
      <c r="C232" s="149"/>
      <c r="D232" s="149"/>
      <c r="E232" s="149"/>
      <c r="F232" s="150"/>
    </row>
    <row r="233" spans="3:6" ht="12">
      <c r="C233" s="149"/>
      <c r="D233" s="149"/>
      <c r="E233" s="149"/>
      <c r="F233" s="150"/>
    </row>
    <row r="234" spans="3:6" ht="12">
      <c r="C234" s="149"/>
      <c r="D234" s="149"/>
      <c r="E234" s="149"/>
      <c r="F234" s="150"/>
    </row>
    <row r="235" spans="3:6" ht="12">
      <c r="C235" s="149"/>
      <c r="D235" s="149"/>
      <c r="E235" s="149"/>
      <c r="F235" s="150"/>
    </row>
    <row r="236" spans="3:6" ht="12">
      <c r="C236" s="149"/>
      <c r="D236" s="149"/>
      <c r="E236" s="149"/>
      <c r="F236" s="150"/>
    </row>
    <row r="237" spans="3:6" ht="12">
      <c r="C237" s="149"/>
      <c r="D237" s="149"/>
      <c r="E237" s="149"/>
      <c r="F237" s="150"/>
    </row>
    <row r="238" spans="3:6" ht="12">
      <c r="C238" s="149"/>
      <c r="D238" s="149"/>
      <c r="E238" s="149"/>
      <c r="F238" s="150"/>
    </row>
    <row r="239" spans="3:6" ht="12">
      <c r="C239" s="149"/>
      <c r="D239" s="149"/>
      <c r="E239" s="149"/>
      <c r="F239" s="150"/>
    </row>
    <row r="240" spans="3:6" ht="12">
      <c r="C240" s="149"/>
      <c r="D240" s="149"/>
      <c r="E240" s="149"/>
      <c r="F240" s="150"/>
    </row>
    <row r="241" spans="3:6" ht="12">
      <c r="C241" s="149"/>
      <c r="D241" s="149"/>
      <c r="E241" s="149"/>
      <c r="F241" s="150"/>
    </row>
    <row r="242" spans="3:6" ht="12">
      <c r="C242" s="149"/>
      <c r="D242" s="149"/>
      <c r="E242" s="149"/>
      <c r="F242" s="150"/>
    </row>
    <row r="243" spans="3:6" ht="12">
      <c r="C243" s="149"/>
      <c r="D243" s="149"/>
      <c r="E243" s="149"/>
      <c r="F243" s="150"/>
    </row>
    <row r="244" spans="3:6" ht="12">
      <c r="C244" s="149"/>
      <c r="D244" s="149"/>
      <c r="E244" s="149"/>
      <c r="F244" s="150"/>
    </row>
    <row r="245" spans="3:6" ht="12">
      <c r="C245" s="149"/>
      <c r="D245" s="149"/>
      <c r="E245" s="149"/>
      <c r="F245" s="150"/>
    </row>
    <row r="246" spans="3:6" ht="12">
      <c r="C246" s="149"/>
      <c r="D246" s="149"/>
      <c r="E246" s="149"/>
      <c r="F246" s="150"/>
    </row>
    <row r="247" spans="3:6" ht="12">
      <c r="C247" s="149"/>
      <c r="D247" s="149"/>
      <c r="E247" s="149"/>
      <c r="F247" s="150"/>
    </row>
    <row r="248" spans="3:6" ht="12">
      <c r="C248" s="149"/>
      <c r="D248" s="149"/>
      <c r="E248" s="149"/>
      <c r="F248" s="150"/>
    </row>
    <row r="249" spans="3:6" ht="12">
      <c r="C249" s="149"/>
      <c r="D249" s="149"/>
      <c r="E249" s="149"/>
      <c r="F249" s="150"/>
    </row>
    <row r="250" spans="3:6" ht="12">
      <c r="C250" s="149"/>
      <c r="D250" s="149"/>
      <c r="E250" s="149"/>
      <c r="F250" s="150"/>
    </row>
    <row r="251" spans="3:6" ht="12">
      <c r="C251" s="149"/>
      <c r="D251" s="149"/>
      <c r="E251" s="149"/>
      <c r="F251" s="150"/>
    </row>
    <row r="252" spans="3:6" ht="12">
      <c r="C252" s="149"/>
      <c r="D252" s="149"/>
      <c r="E252" s="149"/>
      <c r="F252" s="150"/>
    </row>
    <row r="253" spans="3:6" ht="12">
      <c r="C253" s="149"/>
      <c r="D253" s="149"/>
      <c r="E253" s="149"/>
      <c r="F253" s="150"/>
    </row>
    <row r="254" spans="3:6" ht="12">
      <c r="C254" s="149"/>
      <c r="D254" s="149"/>
      <c r="E254" s="149"/>
      <c r="F254" s="150"/>
    </row>
    <row r="255" spans="3:6" ht="12">
      <c r="C255" s="149"/>
      <c r="D255" s="149"/>
      <c r="E255" s="149"/>
      <c r="F255" s="150"/>
    </row>
    <row r="256" spans="3:6" ht="12">
      <c r="C256" s="149"/>
      <c r="D256" s="149"/>
      <c r="E256" s="149"/>
      <c r="F256" s="150"/>
    </row>
    <row r="257" spans="3:6" ht="12">
      <c r="C257" s="149"/>
      <c r="D257" s="149"/>
      <c r="E257" s="149"/>
      <c r="F257" s="150"/>
    </row>
    <row r="258" spans="3:6" ht="12">
      <c r="C258" s="149"/>
      <c r="D258" s="149"/>
      <c r="E258" s="149"/>
      <c r="F258" s="150"/>
    </row>
    <row r="259" spans="3:6" ht="12">
      <c r="C259" s="149"/>
      <c r="D259" s="149"/>
      <c r="E259" s="149"/>
      <c r="F259" s="150"/>
    </row>
    <row r="260" spans="3:6" ht="12">
      <c r="C260" s="149"/>
      <c r="D260" s="149"/>
      <c r="E260" s="149"/>
      <c r="F260" s="150"/>
    </row>
    <row r="261" spans="3:6" ht="12">
      <c r="C261" s="149"/>
      <c r="D261" s="149"/>
      <c r="E261" s="149"/>
      <c r="F261" s="150"/>
    </row>
    <row r="262" spans="3:6" ht="12">
      <c r="C262" s="149"/>
      <c r="D262" s="149"/>
      <c r="E262" s="149"/>
      <c r="F262" s="150"/>
    </row>
    <row r="263" spans="3:6" ht="12">
      <c r="C263" s="149"/>
      <c r="D263" s="149"/>
      <c r="E263" s="149"/>
      <c r="F263" s="150"/>
    </row>
    <row r="264" spans="3:6" ht="12">
      <c r="C264" s="149"/>
      <c r="D264" s="149"/>
      <c r="E264" s="149"/>
      <c r="F264" s="150"/>
    </row>
    <row r="265" spans="3:6" ht="12">
      <c r="C265" s="149"/>
      <c r="D265" s="149"/>
      <c r="E265" s="149"/>
      <c r="F265" s="150"/>
    </row>
    <row r="266" spans="3:6" ht="12">
      <c r="C266" s="149"/>
      <c r="D266" s="149"/>
      <c r="E266" s="149"/>
      <c r="F266" s="150"/>
    </row>
    <row r="267" spans="3:6" ht="12">
      <c r="C267" s="149"/>
      <c r="D267" s="149"/>
      <c r="E267" s="149"/>
      <c r="F267" s="150"/>
    </row>
    <row r="268" spans="3:6" ht="12">
      <c r="C268" s="149"/>
      <c r="D268" s="149"/>
      <c r="E268" s="149"/>
      <c r="F268" s="150"/>
    </row>
    <row r="269" spans="3:6" ht="12">
      <c r="C269" s="149"/>
      <c r="D269" s="149"/>
      <c r="E269" s="149"/>
      <c r="F269" s="150"/>
    </row>
    <row r="270" spans="3:6" ht="12">
      <c r="C270" s="149"/>
      <c r="D270" s="149"/>
      <c r="E270" s="149"/>
      <c r="F270" s="150"/>
    </row>
    <row r="271" spans="3:6" ht="12">
      <c r="C271" s="149"/>
      <c r="D271" s="149"/>
      <c r="E271" s="149"/>
      <c r="F271" s="150"/>
    </row>
    <row r="272" spans="3:6" ht="12">
      <c r="C272" s="149"/>
      <c r="D272" s="149"/>
      <c r="E272" s="149"/>
      <c r="F272" s="150"/>
    </row>
    <row r="273" spans="3:6" ht="12">
      <c r="C273" s="149"/>
      <c r="D273" s="149"/>
      <c r="E273" s="149"/>
      <c r="F273" s="150"/>
    </row>
    <row r="274" spans="3:6" ht="12">
      <c r="C274" s="149"/>
      <c r="D274" s="149"/>
      <c r="E274" s="149"/>
      <c r="F274" s="150"/>
    </row>
    <row r="275" spans="3:6" ht="12">
      <c r="C275" s="149"/>
      <c r="D275" s="149"/>
      <c r="E275" s="149"/>
      <c r="F275" s="150"/>
    </row>
    <row r="276" spans="3:6" ht="12">
      <c r="C276" s="149"/>
      <c r="D276" s="149"/>
      <c r="E276" s="149"/>
      <c r="F276" s="150"/>
    </row>
    <row r="277" spans="3:6" ht="12">
      <c r="C277" s="149"/>
      <c r="D277" s="149"/>
      <c r="E277" s="149"/>
      <c r="F277" s="150"/>
    </row>
    <row r="278" spans="3:6" ht="12">
      <c r="C278" s="149"/>
      <c r="D278" s="149"/>
      <c r="E278" s="149"/>
      <c r="F278" s="150"/>
    </row>
    <row r="279" spans="3:6" ht="12">
      <c r="C279" s="149"/>
      <c r="D279" s="149"/>
      <c r="E279" s="149"/>
      <c r="F279" s="150"/>
    </row>
    <row r="280" spans="3:6" ht="12">
      <c r="C280" s="149"/>
      <c r="D280" s="149"/>
      <c r="E280" s="149"/>
      <c r="F280" s="150"/>
    </row>
    <row r="281" spans="3:6" ht="12">
      <c r="C281" s="149"/>
      <c r="D281" s="149"/>
      <c r="E281" s="149"/>
      <c r="F281" s="150"/>
    </row>
    <row r="282" spans="3:6" ht="12">
      <c r="C282" s="149"/>
      <c r="D282" s="149"/>
      <c r="E282" s="149"/>
      <c r="F282" s="150"/>
    </row>
    <row r="283" spans="3:6" ht="12">
      <c r="C283" s="149"/>
      <c r="D283" s="149"/>
      <c r="E283" s="149"/>
      <c r="F283" s="150"/>
    </row>
    <row r="284" spans="3:6" ht="12">
      <c r="C284" s="149"/>
      <c r="D284" s="149"/>
      <c r="E284" s="149"/>
      <c r="F284" s="150"/>
    </row>
    <row r="285" spans="3:6" ht="12">
      <c r="C285" s="149"/>
      <c r="D285" s="149"/>
      <c r="E285" s="149"/>
      <c r="F285" s="150"/>
    </row>
    <row r="286" spans="3:6" ht="12">
      <c r="C286" s="149"/>
      <c r="D286" s="149"/>
      <c r="E286" s="149"/>
      <c r="F286" s="150"/>
    </row>
    <row r="287" spans="3:6" ht="12">
      <c r="C287" s="149"/>
      <c r="D287" s="149"/>
      <c r="E287" s="149"/>
      <c r="F287" s="150"/>
    </row>
    <row r="288" spans="3:6" ht="12">
      <c r="C288" s="149"/>
      <c r="D288" s="149"/>
      <c r="E288" s="149"/>
      <c r="F288" s="150"/>
    </row>
    <row r="289" spans="3:6" ht="12">
      <c r="C289" s="149"/>
      <c r="D289" s="149"/>
      <c r="E289" s="149"/>
      <c r="F289" s="150"/>
    </row>
    <row r="290" spans="3:6" ht="12">
      <c r="C290" s="149"/>
      <c r="D290" s="149"/>
      <c r="E290" s="149"/>
      <c r="F290" s="150"/>
    </row>
    <row r="291" spans="3:6" ht="12">
      <c r="C291" s="149"/>
      <c r="D291" s="149"/>
      <c r="E291" s="149"/>
      <c r="F291" s="150"/>
    </row>
    <row r="292" spans="3:6" ht="12">
      <c r="C292" s="149"/>
      <c r="D292" s="149"/>
      <c r="E292" s="149"/>
      <c r="F292" s="150"/>
    </row>
    <row r="293" spans="3:6" ht="12">
      <c r="C293" s="149"/>
      <c r="D293" s="149"/>
      <c r="E293" s="149"/>
      <c r="F293" s="150"/>
    </row>
    <row r="294" spans="3:6" ht="12">
      <c r="C294" s="149"/>
      <c r="D294" s="149"/>
      <c r="E294" s="149"/>
      <c r="F294" s="150"/>
    </row>
    <row r="295" spans="3:6" ht="12">
      <c r="C295" s="149"/>
      <c r="D295" s="149"/>
      <c r="E295" s="149"/>
      <c r="F295" s="150"/>
    </row>
    <row r="296" spans="3:6" ht="12">
      <c r="C296" s="149"/>
      <c r="D296" s="149"/>
      <c r="E296" s="149"/>
      <c r="F296" s="150"/>
    </row>
    <row r="297" spans="3:6" ht="12">
      <c r="C297" s="149"/>
      <c r="D297" s="149"/>
      <c r="E297" s="149"/>
      <c r="F297" s="150"/>
    </row>
    <row r="298" spans="3:6" ht="12">
      <c r="C298" s="149"/>
      <c r="D298" s="149"/>
      <c r="E298" s="149"/>
      <c r="F298" s="150"/>
    </row>
    <row r="299" spans="3:6" ht="12">
      <c r="C299" s="149"/>
      <c r="D299" s="149"/>
      <c r="E299" s="149"/>
      <c r="F299" s="150"/>
    </row>
    <row r="300" spans="3:6" ht="12">
      <c r="C300" s="149"/>
      <c r="D300" s="149"/>
      <c r="E300" s="149"/>
      <c r="F300" s="150"/>
    </row>
    <row r="301" spans="3:6" ht="12">
      <c r="C301" s="149"/>
      <c r="D301" s="149"/>
      <c r="E301" s="149"/>
      <c r="F301" s="150"/>
    </row>
    <row r="302" spans="3:6" ht="12">
      <c r="C302" s="149"/>
      <c r="D302" s="149"/>
      <c r="E302" s="149"/>
      <c r="F302" s="150"/>
    </row>
    <row r="303" spans="3:6" ht="12">
      <c r="C303" s="149"/>
      <c r="D303" s="149"/>
      <c r="E303" s="149"/>
      <c r="F303" s="150"/>
    </row>
    <row r="304" spans="3:6" ht="12">
      <c r="C304" s="149"/>
      <c r="D304" s="149"/>
      <c r="E304" s="149"/>
      <c r="F304" s="150"/>
    </row>
    <row r="305" spans="3:6" ht="12">
      <c r="C305" s="149"/>
      <c r="D305" s="149"/>
      <c r="E305" s="149"/>
      <c r="F305" s="150"/>
    </row>
    <row r="306" spans="3:6" ht="12">
      <c r="C306" s="149"/>
      <c r="D306" s="149"/>
      <c r="E306" s="149"/>
      <c r="F306" s="150"/>
    </row>
    <row r="307" spans="3:6" ht="12">
      <c r="C307" s="149"/>
      <c r="D307" s="149"/>
      <c r="E307" s="149"/>
      <c r="F307" s="150"/>
    </row>
    <row r="308" spans="3:6" ht="12">
      <c r="C308" s="149"/>
      <c r="D308" s="149"/>
      <c r="E308" s="149"/>
      <c r="F308" s="150"/>
    </row>
    <row r="309" spans="3:6" ht="12">
      <c r="C309" s="149"/>
      <c r="D309" s="149"/>
      <c r="E309" s="149"/>
      <c r="F309" s="150"/>
    </row>
    <row r="310" spans="3:6" ht="12">
      <c r="C310" s="149"/>
      <c r="D310" s="149"/>
      <c r="E310" s="149"/>
      <c r="F310" s="150"/>
    </row>
    <row r="311" spans="3:6" ht="12">
      <c r="C311" s="149"/>
      <c r="D311" s="149"/>
      <c r="E311" s="149"/>
      <c r="F311" s="150"/>
    </row>
    <row r="312" spans="3:6" ht="12">
      <c r="C312" s="149"/>
      <c r="D312" s="149"/>
      <c r="E312" s="149"/>
      <c r="F312" s="150"/>
    </row>
    <row r="313" spans="3:6" ht="12">
      <c r="C313" s="149"/>
      <c r="D313" s="149"/>
      <c r="E313" s="149"/>
      <c r="F313" s="150"/>
    </row>
    <row r="314" spans="3:6" ht="12">
      <c r="C314" s="149"/>
      <c r="D314" s="149"/>
      <c r="E314" s="149"/>
      <c r="F314" s="150"/>
    </row>
    <row r="315" spans="3:6" ht="12">
      <c r="C315" s="149"/>
      <c r="D315" s="149"/>
      <c r="E315" s="149"/>
      <c r="F315" s="150"/>
    </row>
    <row r="316" spans="3:6" ht="12">
      <c r="C316" s="149"/>
      <c r="D316" s="149"/>
      <c r="E316" s="149"/>
      <c r="F316" s="150"/>
    </row>
    <row r="317" spans="3:6" ht="12">
      <c r="C317" s="149"/>
      <c r="D317" s="149"/>
      <c r="E317" s="149"/>
      <c r="F317" s="150"/>
    </row>
    <row r="318" spans="3:6" ht="12">
      <c r="C318" s="149"/>
      <c r="D318" s="149"/>
      <c r="E318" s="149"/>
      <c r="F318" s="150"/>
    </row>
    <row r="319" spans="3:6" ht="12">
      <c r="C319" s="149"/>
      <c r="D319" s="149"/>
      <c r="E319" s="149"/>
      <c r="F319" s="150"/>
    </row>
    <row r="320" spans="3:6" ht="12">
      <c r="C320" s="149"/>
      <c r="D320" s="149"/>
      <c r="E320" s="149"/>
      <c r="F320" s="150"/>
    </row>
    <row r="321" spans="3:6" ht="12">
      <c r="C321" s="149"/>
      <c r="D321" s="149"/>
      <c r="E321" s="149"/>
      <c r="F321" s="150"/>
    </row>
    <row r="322" spans="3:6" ht="12">
      <c r="C322" s="149"/>
      <c r="D322" s="149"/>
      <c r="E322" s="149"/>
      <c r="F322" s="150"/>
    </row>
    <row r="323" spans="3:6" ht="12">
      <c r="C323" s="149"/>
      <c r="D323" s="149"/>
      <c r="E323" s="149"/>
      <c r="F323" s="150"/>
    </row>
    <row r="324" spans="3:6" ht="12">
      <c r="C324" s="149"/>
      <c r="D324" s="149"/>
      <c r="E324" s="149"/>
      <c r="F324" s="150"/>
    </row>
    <row r="325" spans="3:6" ht="12">
      <c r="C325" s="149"/>
      <c r="D325" s="149"/>
      <c r="E325" s="149"/>
      <c r="F325" s="150"/>
    </row>
    <row r="326" spans="3:6" ht="12">
      <c r="C326" s="149"/>
      <c r="D326" s="149"/>
      <c r="E326" s="149"/>
      <c r="F326" s="150"/>
    </row>
    <row r="327" spans="3:6" ht="12">
      <c r="C327" s="149"/>
      <c r="D327" s="149"/>
      <c r="E327" s="149"/>
      <c r="F327" s="150"/>
    </row>
    <row r="328" spans="3:6" ht="12">
      <c r="C328" s="149"/>
      <c r="D328" s="149"/>
      <c r="E328" s="149"/>
      <c r="F328" s="150"/>
    </row>
    <row r="329" spans="3:6" ht="12">
      <c r="C329" s="149"/>
      <c r="D329" s="149"/>
      <c r="E329" s="149"/>
      <c r="F329" s="150"/>
    </row>
    <row r="330" spans="3:6" ht="12">
      <c r="C330" s="149"/>
      <c r="D330" s="149"/>
      <c r="E330" s="149"/>
      <c r="F330" s="150"/>
    </row>
    <row r="331" spans="3:6" ht="12">
      <c r="C331" s="149"/>
      <c r="D331" s="149"/>
      <c r="E331" s="149"/>
      <c r="F331" s="150"/>
    </row>
    <row r="332" spans="3:6" ht="12">
      <c r="C332" s="149"/>
      <c r="D332" s="149"/>
      <c r="E332" s="149"/>
      <c r="F332" s="150"/>
    </row>
    <row r="333" spans="3:6" ht="12">
      <c r="C333" s="149"/>
      <c r="D333" s="149"/>
      <c r="E333" s="149"/>
      <c r="F333" s="150"/>
    </row>
    <row r="334" spans="3:6" ht="12">
      <c r="C334" s="149"/>
      <c r="D334" s="149"/>
      <c r="E334" s="149"/>
      <c r="F334" s="150"/>
    </row>
    <row r="335" spans="3:6" ht="12">
      <c r="C335" s="149"/>
      <c r="D335" s="149"/>
      <c r="E335" s="149"/>
      <c r="F335" s="150"/>
    </row>
    <row r="336" spans="3:6" ht="12">
      <c r="C336" s="149"/>
      <c r="D336" s="149"/>
      <c r="E336" s="149"/>
      <c r="F336" s="150"/>
    </row>
    <row r="337" spans="3:6" ht="12">
      <c r="C337" s="149"/>
      <c r="D337" s="149"/>
      <c r="E337" s="149"/>
      <c r="F337" s="150"/>
    </row>
    <row r="338" spans="3:6" ht="12">
      <c r="C338" s="149"/>
      <c r="D338" s="149"/>
      <c r="E338" s="149"/>
      <c r="F338" s="150"/>
    </row>
    <row r="339" spans="3:6" ht="12">
      <c r="C339" s="149"/>
      <c r="D339" s="149"/>
      <c r="E339" s="149"/>
      <c r="F339" s="150"/>
    </row>
    <row r="340" spans="3:6" ht="12">
      <c r="C340" s="149"/>
      <c r="D340" s="149"/>
      <c r="E340" s="149"/>
      <c r="F340" s="150"/>
    </row>
    <row r="341" spans="3:6" ht="12">
      <c r="C341" s="149"/>
      <c r="D341" s="149"/>
      <c r="E341" s="149"/>
      <c r="F341" s="150"/>
    </row>
    <row r="342" spans="3:6" ht="12">
      <c r="C342" s="149"/>
      <c r="D342" s="149"/>
      <c r="E342" s="149"/>
      <c r="F342" s="150"/>
    </row>
    <row r="343" spans="3:6" ht="12">
      <c r="C343" s="149"/>
      <c r="D343" s="149"/>
      <c r="E343" s="149"/>
      <c r="F343" s="150"/>
    </row>
    <row r="344" spans="3:6" ht="12">
      <c r="C344" s="149"/>
      <c r="D344" s="149"/>
      <c r="E344" s="149"/>
      <c r="F344" s="150"/>
    </row>
    <row r="345" spans="3:6" ht="12">
      <c r="C345" s="149"/>
      <c r="D345" s="149"/>
      <c r="E345" s="149"/>
      <c r="F345" s="150"/>
    </row>
    <row r="346" spans="3:6" ht="12">
      <c r="C346" s="149"/>
      <c r="D346" s="149"/>
      <c r="E346" s="149"/>
      <c r="F346" s="150"/>
    </row>
    <row r="347" spans="3:6" ht="12">
      <c r="C347" s="149"/>
      <c r="D347" s="149"/>
      <c r="E347" s="149"/>
      <c r="F347" s="150"/>
    </row>
    <row r="348" spans="3:6" ht="12">
      <c r="C348" s="149"/>
      <c r="D348" s="149"/>
      <c r="E348" s="149"/>
      <c r="F348" s="150"/>
    </row>
    <row r="349" spans="3:6" ht="12">
      <c r="C349" s="149"/>
      <c r="D349" s="149"/>
      <c r="E349" s="149"/>
      <c r="F349" s="150"/>
    </row>
    <row r="350" spans="3:6" ht="12">
      <c r="C350" s="149"/>
      <c r="D350" s="149"/>
      <c r="E350" s="149"/>
      <c r="F350" s="150"/>
    </row>
    <row r="351" spans="3:6" ht="12">
      <c r="C351" s="149"/>
      <c r="D351" s="149"/>
      <c r="E351" s="149"/>
      <c r="F351" s="150"/>
    </row>
    <row r="352" spans="3:6" ht="12">
      <c r="C352" s="149"/>
      <c r="D352" s="149"/>
      <c r="E352" s="149"/>
      <c r="F352" s="150"/>
    </row>
    <row r="353" spans="3:6" ht="12">
      <c r="C353" s="149"/>
      <c r="D353" s="149"/>
      <c r="E353" s="149"/>
      <c r="F353" s="150"/>
    </row>
    <row r="354" spans="3:6" ht="12">
      <c r="C354" s="149"/>
      <c r="D354" s="149"/>
      <c r="E354" s="149"/>
      <c r="F354" s="150"/>
    </row>
    <row r="355" spans="3:6" ht="12">
      <c r="C355" s="149"/>
      <c r="D355" s="149"/>
      <c r="E355" s="149"/>
      <c r="F355" s="150"/>
    </row>
    <row r="356" spans="3:6" ht="12">
      <c r="C356" s="149"/>
      <c r="D356" s="149"/>
      <c r="E356" s="149"/>
      <c r="F356" s="150"/>
    </row>
    <row r="357" spans="3:6" ht="12">
      <c r="C357" s="149"/>
      <c r="D357" s="149"/>
      <c r="E357" s="149"/>
      <c r="F357" s="150"/>
    </row>
    <row r="358" spans="3:6" ht="12">
      <c r="C358" s="149"/>
      <c r="D358" s="149"/>
      <c r="E358" s="149"/>
      <c r="F358" s="150"/>
    </row>
    <row r="359" spans="3:6" ht="12">
      <c r="C359" s="149"/>
      <c r="D359" s="149"/>
      <c r="E359" s="149"/>
      <c r="F359" s="150"/>
    </row>
    <row r="360" spans="3:6" ht="12">
      <c r="C360" s="149"/>
      <c r="D360" s="149"/>
      <c r="E360" s="149"/>
      <c r="F360" s="150"/>
    </row>
    <row r="361" spans="3:6" ht="12">
      <c r="C361" s="149"/>
      <c r="D361" s="149"/>
      <c r="E361" s="149"/>
      <c r="F361" s="150"/>
    </row>
    <row r="362" spans="3:6" ht="12">
      <c r="C362" s="149"/>
      <c r="D362" s="149"/>
      <c r="E362" s="149"/>
      <c r="F362" s="150"/>
    </row>
    <row r="363" spans="3:6" ht="12">
      <c r="C363" s="149"/>
      <c r="D363" s="149"/>
      <c r="E363" s="149"/>
      <c r="F363" s="150"/>
    </row>
    <row r="364" spans="3:6" ht="12">
      <c r="C364" s="149"/>
      <c r="D364" s="149"/>
      <c r="E364" s="149"/>
      <c r="F364" s="150"/>
    </row>
    <row r="365" spans="3:6" ht="12">
      <c r="C365" s="149"/>
      <c r="D365" s="149"/>
      <c r="E365" s="149"/>
      <c r="F365" s="150"/>
    </row>
    <row r="366" spans="3:6" ht="12">
      <c r="C366" s="149"/>
      <c r="D366" s="149"/>
      <c r="E366" s="149"/>
      <c r="F366" s="150"/>
    </row>
    <row r="367" spans="3:6" ht="12">
      <c r="C367" s="149"/>
      <c r="D367" s="149"/>
      <c r="E367" s="149"/>
      <c r="F367" s="150"/>
    </row>
    <row r="368" spans="3:6" ht="12">
      <c r="C368" s="149"/>
      <c r="D368" s="149"/>
      <c r="E368" s="149"/>
      <c r="F368" s="150"/>
    </row>
    <row r="369" spans="3:6" ht="12">
      <c r="C369" s="149"/>
      <c r="D369" s="149"/>
      <c r="E369" s="149"/>
      <c r="F369" s="150"/>
    </row>
    <row r="370" spans="3:6" ht="12">
      <c r="C370" s="149"/>
      <c r="D370" s="149"/>
      <c r="E370" s="149"/>
      <c r="F370" s="150"/>
    </row>
    <row r="371" spans="3:6" ht="12">
      <c r="C371" s="149"/>
      <c r="D371" s="149"/>
      <c r="E371" s="149"/>
      <c r="F371" s="150"/>
    </row>
    <row r="372" spans="3:6" ht="12">
      <c r="C372" s="149"/>
      <c r="D372" s="149"/>
      <c r="E372" s="149"/>
      <c r="F372" s="150"/>
    </row>
    <row r="373" spans="3:6" ht="12">
      <c r="C373" s="149"/>
      <c r="D373" s="149"/>
      <c r="E373" s="149"/>
      <c r="F373" s="150"/>
    </row>
    <row r="374" spans="3:6" ht="12">
      <c r="C374" s="149"/>
      <c r="D374" s="149"/>
      <c r="E374" s="149"/>
      <c r="F374" s="150"/>
    </row>
    <row r="375" spans="3:6" ht="12">
      <c r="C375" s="149"/>
      <c r="D375" s="149"/>
      <c r="E375" s="149"/>
      <c r="F375" s="150"/>
    </row>
    <row r="376" spans="3:6" ht="12">
      <c r="C376" s="149"/>
      <c r="D376" s="149"/>
      <c r="E376" s="149"/>
      <c r="F376" s="150"/>
    </row>
    <row r="377" spans="3:6" ht="12">
      <c r="C377" s="149"/>
      <c r="D377" s="149"/>
      <c r="E377" s="149"/>
      <c r="F377" s="150"/>
    </row>
    <row r="378" spans="3:6" ht="12">
      <c r="C378" s="149"/>
      <c r="D378" s="149"/>
      <c r="E378" s="149"/>
      <c r="F378" s="150"/>
    </row>
    <row r="379" spans="3:6" ht="12">
      <c r="C379" s="149"/>
      <c r="D379" s="149"/>
      <c r="E379" s="149"/>
      <c r="F379" s="150"/>
    </row>
    <row r="380" spans="3:6" ht="12">
      <c r="C380" s="149"/>
      <c r="D380" s="149"/>
      <c r="E380" s="149"/>
      <c r="F380" s="150"/>
    </row>
    <row r="381" spans="3:6" ht="12">
      <c r="C381" s="149"/>
      <c r="D381" s="149"/>
      <c r="E381" s="149"/>
      <c r="F381" s="150"/>
    </row>
    <row r="382" spans="3:6" ht="12">
      <c r="C382" s="149"/>
      <c r="D382" s="149"/>
      <c r="E382" s="149"/>
      <c r="F382" s="150"/>
    </row>
    <row r="383" spans="3:6" ht="12">
      <c r="C383" s="149"/>
      <c r="D383" s="149"/>
      <c r="E383" s="149"/>
      <c r="F383" s="150"/>
    </row>
    <row r="384" spans="3:6" ht="12">
      <c r="C384" s="149"/>
      <c r="D384" s="149"/>
      <c r="E384" s="149"/>
      <c r="F384" s="150"/>
    </row>
    <row r="385" spans="3:6" ht="12">
      <c r="C385" s="149"/>
      <c r="D385" s="149"/>
      <c r="E385" s="149"/>
      <c r="F385" s="150"/>
    </row>
    <row r="386" spans="3:6" ht="12">
      <c r="C386" s="149"/>
      <c r="D386" s="149"/>
      <c r="E386" s="149"/>
      <c r="F386" s="150"/>
    </row>
    <row r="387" spans="3:6" ht="12">
      <c r="C387" s="149"/>
      <c r="D387" s="149"/>
      <c r="E387" s="149"/>
      <c r="F387" s="150"/>
    </row>
    <row r="388" spans="3:6" ht="12">
      <c r="C388" s="149"/>
      <c r="D388" s="149"/>
      <c r="E388" s="149"/>
      <c r="F388" s="150"/>
    </row>
    <row r="389" spans="3:6" ht="12">
      <c r="C389" s="149"/>
      <c r="D389" s="149"/>
      <c r="E389" s="149"/>
      <c r="F389" s="150"/>
    </row>
    <row r="390" spans="3:6" ht="12">
      <c r="C390" s="149"/>
      <c r="D390" s="149"/>
      <c r="E390" s="149"/>
      <c r="F390" s="150"/>
    </row>
    <row r="391" spans="3:6" ht="12">
      <c r="C391" s="149"/>
      <c r="D391" s="149"/>
      <c r="E391" s="149"/>
      <c r="F391" s="150"/>
    </row>
    <row r="392" spans="3:6" ht="12">
      <c r="C392" s="149"/>
      <c r="D392" s="149"/>
      <c r="E392" s="149"/>
      <c r="F392" s="150"/>
    </row>
    <row r="393" spans="3:6" ht="12">
      <c r="C393" s="149"/>
      <c r="D393" s="149"/>
      <c r="E393" s="149"/>
      <c r="F393" s="150"/>
    </row>
    <row r="394" spans="3:6" ht="12">
      <c r="C394" s="149"/>
      <c r="D394" s="149"/>
      <c r="E394" s="149"/>
      <c r="F394" s="150"/>
    </row>
    <row r="395" spans="3:6" ht="12">
      <c r="C395" s="149"/>
      <c r="D395" s="149"/>
      <c r="E395" s="149"/>
      <c r="F395" s="150"/>
    </row>
    <row r="396" spans="3:6" ht="12">
      <c r="C396" s="149"/>
      <c r="D396" s="149"/>
      <c r="E396" s="149"/>
      <c r="F396" s="150"/>
    </row>
    <row r="397" spans="3:6" ht="12">
      <c r="C397" s="149"/>
      <c r="D397" s="149"/>
      <c r="E397" s="149"/>
      <c r="F397" s="150"/>
    </row>
    <row r="398" spans="3:6" ht="12">
      <c r="C398" s="149"/>
      <c r="D398" s="149"/>
      <c r="E398" s="149"/>
      <c r="F398" s="150"/>
    </row>
    <row r="399" spans="3:6" ht="12">
      <c r="C399" s="149"/>
      <c r="D399" s="149"/>
      <c r="E399" s="149"/>
      <c r="F399" s="150"/>
    </row>
    <row r="400" spans="3:6" ht="12">
      <c r="C400" s="149"/>
      <c r="D400" s="149"/>
      <c r="E400" s="149"/>
      <c r="F400" s="150"/>
    </row>
    <row r="401" spans="3:6" ht="12">
      <c r="C401" s="149"/>
      <c r="D401" s="149"/>
      <c r="E401" s="149"/>
      <c r="F401" s="150"/>
    </row>
    <row r="402" spans="3:6" ht="12">
      <c r="C402" s="149"/>
      <c r="D402" s="149"/>
      <c r="E402" s="149"/>
      <c r="F402" s="150"/>
    </row>
    <row r="403" spans="3:6" ht="12">
      <c r="C403" s="149"/>
      <c r="D403" s="149"/>
      <c r="E403" s="149"/>
      <c r="F403" s="150"/>
    </row>
    <row r="404" spans="3:6" ht="12">
      <c r="C404" s="149"/>
      <c r="D404" s="149"/>
      <c r="E404" s="149"/>
      <c r="F404" s="150"/>
    </row>
    <row r="405" spans="3:6" ht="12">
      <c r="C405" s="149"/>
      <c r="D405" s="149"/>
      <c r="E405" s="149"/>
      <c r="F405" s="150"/>
    </row>
    <row r="406" spans="3:6" ht="12">
      <c r="C406" s="149"/>
      <c r="D406" s="149"/>
      <c r="E406" s="149"/>
      <c r="F406" s="150"/>
    </row>
    <row r="407" spans="3:6" ht="12">
      <c r="C407" s="149"/>
      <c r="D407" s="149"/>
      <c r="E407" s="149"/>
      <c r="F407" s="150"/>
    </row>
    <row r="408" spans="3:6" ht="12">
      <c r="C408" s="149"/>
      <c r="D408" s="149"/>
      <c r="E408" s="149"/>
      <c r="F408" s="150"/>
    </row>
    <row r="409" spans="3:6" ht="12">
      <c r="C409" s="149"/>
      <c r="D409" s="149"/>
      <c r="E409" s="149"/>
      <c r="F409" s="150"/>
    </row>
    <row r="410" spans="3:6" ht="12">
      <c r="C410" s="149"/>
      <c r="D410" s="149"/>
      <c r="E410" s="149"/>
      <c r="F410" s="150"/>
    </row>
    <row r="411" spans="3:6" ht="12">
      <c r="C411" s="149"/>
      <c r="D411" s="149"/>
      <c r="E411" s="149"/>
      <c r="F411" s="150"/>
    </row>
    <row r="412" spans="3:6" ht="12">
      <c r="C412" s="149"/>
      <c r="D412" s="149"/>
      <c r="E412" s="149"/>
      <c r="F412" s="150"/>
    </row>
    <row r="413" spans="3:6" ht="12">
      <c r="C413" s="149"/>
      <c r="D413" s="149"/>
      <c r="E413" s="149"/>
      <c r="F413" s="150"/>
    </row>
    <row r="414" spans="3:6" ht="12">
      <c r="C414" s="149"/>
      <c r="D414" s="149"/>
      <c r="E414" s="149"/>
      <c r="F414" s="150"/>
    </row>
    <row r="415" spans="3:6" ht="12">
      <c r="C415" s="149"/>
      <c r="D415" s="149"/>
      <c r="E415" s="149"/>
      <c r="F415" s="150"/>
    </row>
    <row r="416" spans="3:6" ht="12">
      <c r="C416" s="149"/>
      <c r="D416" s="149"/>
      <c r="E416" s="149"/>
      <c r="F416" s="150"/>
    </row>
    <row r="417" spans="3:6" ht="12">
      <c r="C417" s="149"/>
      <c r="D417" s="149"/>
      <c r="E417" s="149"/>
      <c r="F417" s="150"/>
    </row>
    <row r="418" spans="3:6" ht="12">
      <c r="C418" s="149"/>
      <c r="D418" s="149"/>
      <c r="E418" s="149"/>
      <c r="F418" s="150"/>
    </row>
    <row r="419" spans="3:6" ht="12">
      <c r="C419" s="149"/>
      <c r="D419" s="149"/>
      <c r="E419" s="149"/>
      <c r="F419" s="150"/>
    </row>
    <row r="420" spans="3:6" ht="12">
      <c r="C420" s="149"/>
      <c r="D420" s="149"/>
      <c r="E420" s="149"/>
      <c r="F420" s="150"/>
    </row>
    <row r="421" spans="3:6" ht="12">
      <c r="C421" s="149"/>
      <c r="D421" s="149"/>
      <c r="E421" s="149"/>
      <c r="F421" s="150"/>
    </row>
    <row r="422" spans="3:6" ht="12">
      <c r="C422" s="149"/>
      <c r="D422" s="149"/>
      <c r="E422" s="149"/>
      <c r="F422" s="150"/>
    </row>
    <row r="423" spans="3:6" ht="12">
      <c r="C423" s="149"/>
      <c r="D423" s="149"/>
      <c r="E423" s="149"/>
      <c r="F423" s="150"/>
    </row>
    <row r="424" spans="3:6" ht="12">
      <c r="C424" s="149"/>
      <c r="D424" s="149"/>
      <c r="E424" s="149"/>
      <c r="F424" s="150"/>
    </row>
    <row r="425" spans="3:6" ht="12">
      <c r="C425" s="149"/>
      <c r="D425" s="149"/>
      <c r="E425" s="149"/>
      <c r="F425" s="150"/>
    </row>
    <row r="426" spans="3:6" ht="12">
      <c r="C426" s="149"/>
      <c r="D426" s="149"/>
      <c r="E426" s="149"/>
      <c r="F426" s="150"/>
    </row>
    <row r="427" spans="3:6" ht="12">
      <c r="C427" s="149"/>
      <c r="D427" s="149"/>
      <c r="E427" s="149"/>
      <c r="F427" s="150"/>
    </row>
    <row r="428" spans="3:6" ht="12">
      <c r="C428" s="149"/>
      <c r="D428" s="149"/>
      <c r="E428" s="149"/>
      <c r="F428" s="150"/>
    </row>
    <row r="429" spans="3:6" ht="12">
      <c r="C429" s="149"/>
      <c r="D429" s="149"/>
      <c r="E429" s="149"/>
      <c r="F429" s="150"/>
    </row>
    <row r="430" spans="3:6" ht="12">
      <c r="C430" s="149"/>
      <c r="D430" s="149"/>
      <c r="E430" s="149"/>
      <c r="F430" s="150"/>
    </row>
    <row r="431" spans="3:6" ht="12">
      <c r="C431" s="149"/>
      <c r="D431" s="149"/>
      <c r="E431" s="149"/>
      <c r="F431" s="150"/>
    </row>
    <row r="432" spans="3:6" ht="12">
      <c r="C432" s="149"/>
      <c r="D432" s="149"/>
      <c r="E432" s="149"/>
      <c r="F432" s="150"/>
    </row>
    <row r="433" spans="3:6" ht="12">
      <c r="C433" s="149"/>
      <c r="D433" s="149"/>
      <c r="E433" s="149"/>
      <c r="F433" s="150"/>
    </row>
    <row r="434" spans="3:6" ht="12">
      <c r="C434" s="149"/>
      <c r="D434" s="149"/>
      <c r="E434" s="149"/>
      <c r="F434" s="150"/>
    </row>
    <row r="435" spans="3:6" ht="12">
      <c r="C435" s="149"/>
      <c r="D435" s="149"/>
      <c r="E435" s="149"/>
      <c r="F435" s="150"/>
    </row>
    <row r="436" spans="3:6" ht="12">
      <c r="C436" s="149"/>
      <c r="D436" s="149"/>
      <c r="E436" s="149"/>
      <c r="F436" s="150"/>
    </row>
    <row r="437" spans="3:6" ht="12">
      <c r="C437" s="149"/>
      <c r="D437" s="149"/>
      <c r="E437" s="149"/>
      <c r="F437" s="150"/>
    </row>
    <row r="438" spans="3:6" ht="12">
      <c r="C438" s="149"/>
      <c r="D438" s="149"/>
      <c r="E438" s="149"/>
      <c r="F438" s="150"/>
    </row>
    <row r="439" spans="3:6" ht="12">
      <c r="C439" s="149"/>
      <c r="D439" s="149"/>
      <c r="E439" s="149"/>
      <c r="F439" s="150"/>
    </row>
    <row r="440" spans="3:6" ht="12">
      <c r="C440" s="149"/>
      <c r="D440" s="149"/>
      <c r="E440" s="149"/>
      <c r="F440" s="150"/>
    </row>
    <row r="441" spans="3:6" ht="12">
      <c r="C441" s="149"/>
      <c r="D441" s="149"/>
      <c r="E441" s="149"/>
      <c r="F441" s="150"/>
    </row>
    <row r="442" spans="3:6" ht="12">
      <c r="C442" s="149"/>
      <c r="D442" s="149"/>
      <c r="E442" s="149"/>
      <c r="F442" s="150"/>
    </row>
    <row r="443" spans="3:6" ht="12">
      <c r="C443" s="149"/>
      <c r="D443" s="149"/>
      <c r="E443" s="149"/>
      <c r="F443" s="150"/>
    </row>
    <row r="444" spans="3:6" ht="12">
      <c r="C444" s="149"/>
      <c r="D444" s="149"/>
      <c r="E444" s="149"/>
      <c r="F444" s="150"/>
    </row>
    <row r="445" spans="3:6" ht="12">
      <c r="C445" s="149"/>
      <c r="D445" s="149"/>
      <c r="E445" s="149"/>
      <c r="F445" s="150"/>
    </row>
    <row r="446" spans="3:6" ht="12">
      <c r="C446" s="149"/>
      <c r="D446" s="149"/>
      <c r="E446" s="149"/>
      <c r="F446" s="150"/>
    </row>
    <row r="447" spans="3:6" ht="12">
      <c r="C447" s="149"/>
      <c r="D447" s="149"/>
      <c r="E447" s="149"/>
      <c r="F447" s="150"/>
    </row>
    <row r="448" spans="3:6" ht="12">
      <c r="C448" s="149"/>
      <c r="D448" s="149"/>
      <c r="E448" s="149"/>
      <c r="F448" s="150"/>
    </row>
    <row r="449" spans="3:6" ht="12">
      <c r="C449" s="149"/>
      <c r="D449" s="149"/>
      <c r="E449" s="149"/>
      <c r="F449" s="150"/>
    </row>
    <row r="450" spans="3:6" ht="12">
      <c r="C450" s="149"/>
      <c r="D450" s="149"/>
      <c r="E450" s="149"/>
      <c r="F450" s="150"/>
    </row>
    <row r="451" spans="3:6" ht="12">
      <c r="C451" s="149"/>
      <c r="D451" s="149"/>
      <c r="E451" s="149"/>
      <c r="F451" s="150"/>
    </row>
    <row r="452" spans="3:6" ht="12">
      <c r="C452" s="149"/>
      <c r="D452" s="149"/>
      <c r="E452" s="149"/>
      <c r="F452" s="150"/>
    </row>
    <row r="453" spans="3:6" ht="12">
      <c r="C453" s="149"/>
      <c r="D453" s="149"/>
      <c r="E453" s="149"/>
      <c r="F453" s="150"/>
    </row>
    <row r="454" spans="3:6" ht="12">
      <c r="C454" s="149"/>
      <c r="D454" s="149"/>
      <c r="E454" s="149"/>
      <c r="F454" s="150"/>
    </row>
    <row r="455" spans="3:6" ht="12">
      <c r="C455" s="149"/>
      <c r="D455" s="149"/>
      <c r="E455" s="149"/>
      <c r="F455" s="150"/>
    </row>
    <row r="456" spans="3:6" ht="12">
      <c r="C456" s="149"/>
      <c r="D456" s="149"/>
      <c r="E456" s="149"/>
      <c r="F456" s="150"/>
    </row>
    <row r="457" spans="3:6" ht="12">
      <c r="C457" s="149"/>
      <c r="D457" s="149"/>
      <c r="E457" s="149"/>
      <c r="F457" s="150"/>
    </row>
    <row r="458" spans="3:6" ht="12">
      <c r="C458" s="149"/>
      <c r="D458" s="149"/>
      <c r="E458" s="149"/>
      <c r="F458" s="150"/>
    </row>
    <row r="459" spans="3:6" ht="12">
      <c r="C459" s="149"/>
      <c r="D459" s="149"/>
      <c r="E459" s="149"/>
      <c r="F459" s="150"/>
    </row>
    <row r="460" spans="3:6" ht="12">
      <c r="C460" s="149"/>
      <c r="D460" s="149"/>
      <c r="E460" s="149"/>
      <c r="F460" s="150"/>
    </row>
    <row r="461" spans="3:6" ht="12">
      <c r="C461" s="149"/>
      <c r="D461" s="149"/>
      <c r="E461" s="149"/>
      <c r="F461" s="150"/>
    </row>
    <row r="462" spans="3:6" ht="12">
      <c r="C462" s="149"/>
      <c r="D462" s="149"/>
      <c r="E462" s="149"/>
      <c r="F462" s="150"/>
    </row>
    <row r="463" spans="3:6" ht="12">
      <c r="C463" s="149"/>
      <c r="D463" s="149"/>
      <c r="E463" s="149"/>
      <c r="F463" s="150"/>
    </row>
    <row r="464" spans="3:6" ht="12">
      <c r="C464" s="149"/>
      <c r="D464" s="149"/>
      <c r="E464" s="149"/>
      <c r="F464" s="150"/>
    </row>
    <row r="465" spans="3:6" ht="12">
      <c r="C465" s="149"/>
      <c r="D465" s="149"/>
      <c r="E465" s="149"/>
      <c r="F465" s="150"/>
    </row>
    <row r="466" spans="3:6" ht="12">
      <c r="C466" s="149"/>
      <c r="D466" s="149"/>
      <c r="E466" s="149"/>
      <c r="F466" s="150"/>
    </row>
    <row r="467" spans="3:6" ht="12">
      <c r="C467" s="149"/>
      <c r="D467" s="149"/>
      <c r="E467" s="149"/>
      <c r="F467" s="150"/>
    </row>
    <row r="468" spans="3:6" ht="12">
      <c r="C468" s="149"/>
      <c r="D468" s="149"/>
      <c r="E468" s="149"/>
      <c r="F468" s="150"/>
    </row>
    <row r="469" spans="3:6" ht="12">
      <c r="C469" s="149"/>
      <c r="D469" s="149"/>
      <c r="E469" s="149"/>
      <c r="F469" s="150"/>
    </row>
    <row r="470" spans="3:6" ht="12">
      <c r="C470" s="149"/>
      <c r="D470" s="149"/>
      <c r="E470" s="149"/>
      <c r="F470" s="150"/>
    </row>
    <row r="471" spans="3:6" ht="12">
      <c r="C471" s="149"/>
      <c r="D471" s="149"/>
      <c r="E471" s="149"/>
      <c r="F471" s="150"/>
    </row>
    <row r="472" spans="3:6" ht="12">
      <c r="C472" s="149"/>
      <c r="D472" s="149"/>
      <c r="E472" s="149"/>
      <c r="F472" s="150"/>
    </row>
    <row r="473" spans="3:6" ht="12">
      <c r="C473" s="149"/>
      <c r="D473" s="149"/>
      <c r="E473" s="149"/>
      <c r="F473" s="150"/>
    </row>
    <row r="474" spans="3:6" ht="12">
      <c r="C474" s="149"/>
      <c r="D474" s="149"/>
      <c r="E474" s="149"/>
      <c r="F474" s="150"/>
    </row>
    <row r="475" spans="3:6" ht="12">
      <c r="C475" s="149"/>
      <c r="D475" s="149"/>
      <c r="E475" s="149"/>
      <c r="F475" s="150"/>
    </row>
    <row r="476" spans="3:6" ht="12">
      <c r="C476" s="149"/>
      <c r="D476" s="149"/>
      <c r="E476" s="149"/>
      <c r="F476" s="150"/>
    </row>
    <row r="477" spans="3:6" ht="12">
      <c r="C477" s="149"/>
      <c r="D477" s="149"/>
      <c r="E477" s="149"/>
      <c r="F477" s="150"/>
    </row>
    <row r="478" spans="3:6" ht="12">
      <c r="C478" s="149"/>
      <c r="D478" s="149"/>
      <c r="E478" s="149"/>
      <c r="F478" s="150"/>
    </row>
    <row r="479" spans="3:6" ht="12">
      <c r="C479" s="149"/>
      <c r="D479" s="149"/>
      <c r="E479" s="149"/>
      <c r="F479" s="150"/>
    </row>
    <row r="480" spans="3:6" ht="12">
      <c r="C480" s="149"/>
      <c r="D480" s="149"/>
      <c r="E480" s="149"/>
      <c r="F480" s="150"/>
    </row>
    <row r="481" spans="3:6" ht="12">
      <c r="C481" s="149"/>
      <c r="D481" s="149"/>
      <c r="E481" s="149"/>
      <c r="F481" s="150"/>
    </row>
    <row r="482" spans="3:6" ht="12">
      <c r="C482" s="149"/>
      <c r="D482" s="149"/>
      <c r="E482" s="149"/>
      <c r="F482" s="150"/>
    </row>
    <row r="483" spans="3:6" ht="12">
      <c r="C483" s="149"/>
      <c r="D483" s="149"/>
      <c r="E483" s="149"/>
      <c r="F483" s="150"/>
    </row>
    <row r="484" spans="3:6" ht="12">
      <c r="C484" s="149"/>
      <c r="D484" s="149"/>
      <c r="E484" s="149"/>
      <c r="F484" s="150"/>
    </row>
    <row r="485" spans="3:6" ht="12">
      <c r="C485" s="149"/>
      <c r="D485" s="149"/>
      <c r="E485" s="149"/>
      <c r="F485" s="150"/>
    </row>
    <row r="486" spans="3:6" ht="12">
      <c r="C486" s="149"/>
      <c r="D486" s="149"/>
      <c r="E486" s="149"/>
      <c r="F486" s="150"/>
    </row>
    <row r="487" spans="3:6" ht="12">
      <c r="C487" s="149"/>
      <c r="D487" s="149"/>
      <c r="E487" s="149"/>
      <c r="F487" s="150"/>
    </row>
    <row r="488" spans="3:6" ht="12">
      <c r="C488" s="149"/>
      <c r="D488" s="149"/>
      <c r="E488" s="149"/>
      <c r="F488" s="150"/>
    </row>
    <row r="489" spans="3:6" ht="12">
      <c r="C489" s="149"/>
      <c r="D489" s="149"/>
      <c r="E489" s="149"/>
      <c r="F489" s="150"/>
    </row>
    <row r="490" spans="3:6" ht="12">
      <c r="C490" s="149"/>
      <c r="D490" s="149"/>
      <c r="E490" s="149"/>
      <c r="F490" s="150"/>
    </row>
    <row r="491" spans="3:6" ht="12">
      <c r="C491" s="149"/>
      <c r="D491" s="149"/>
      <c r="E491" s="149"/>
      <c r="F491" s="150"/>
    </row>
    <row r="492" spans="3:6" ht="12">
      <c r="C492" s="149"/>
      <c r="D492" s="149"/>
      <c r="E492" s="149"/>
      <c r="F492" s="150"/>
    </row>
    <row r="493" spans="3:6" ht="12">
      <c r="C493" s="149"/>
      <c r="D493" s="149"/>
      <c r="E493" s="149"/>
      <c r="F493" s="150"/>
    </row>
    <row r="494" spans="3:6" ht="12">
      <c r="C494" s="149"/>
      <c r="D494" s="149"/>
      <c r="E494" s="149"/>
      <c r="F494" s="150"/>
    </row>
    <row r="495" spans="3:6" ht="12">
      <c r="C495" s="149"/>
      <c r="D495" s="149"/>
      <c r="E495" s="149"/>
      <c r="F495" s="150"/>
    </row>
    <row r="496" spans="3:6" ht="12">
      <c r="C496" s="149"/>
      <c r="D496" s="149"/>
      <c r="E496" s="149"/>
      <c r="F496" s="150"/>
    </row>
    <row r="497" spans="3:6" ht="12">
      <c r="C497" s="149"/>
      <c r="D497" s="149"/>
      <c r="E497" s="149"/>
      <c r="F497" s="150"/>
    </row>
    <row r="498" spans="3:6" ht="12">
      <c r="C498" s="149"/>
      <c r="D498" s="149"/>
      <c r="E498" s="149"/>
      <c r="F498" s="150"/>
    </row>
    <row r="499" spans="3:6" ht="12">
      <c r="C499" s="149"/>
      <c r="D499" s="149"/>
      <c r="E499" s="149"/>
      <c r="F499" s="150"/>
    </row>
    <row r="500" spans="3:6" ht="12">
      <c r="C500" s="149"/>
      <c r="D500" s="149"/>
      <c r="E500" s="149"/>
      <c r="F500" s="150"/>
    </row>
    <row r="501" spans="3:6" ht="12">
      <c r="C501" s="149"/>
      <c r="D501" s="149"/>
      <c r="E501" s="149"/>
      <c r="F501" s="150"/>
    </row>
    <row r="502" spans="3:6" ht="12">
      <c r="C502" s="149"/>
      <c r="D502" s="149"/>
      <c r="E502" s="149"/>
      <c r="F502" s="150"/>
    </row>
    <row r="503" spans="3:6" ht="12">
      <c r="C503" s="149"/>
      <c r="D503" s="149"/>
      <c r="E503" s="149"/>
      <c r="F503" s="150"/>
    </row>
    <row r="504" spans="3:6" ht="12">
      <c r="C504" s="149"/>
      <c r="D504" s="149"/>
      <c r="E504" s="149"/>
      <c r="F504" s="150"/>
    </row>
    <row r="505" spans="3:6" ht="12">
      <c r="C505" s="149"/>
      <c r="D505" s="149"/>
      <c r="E505" s="149"/>
      <c r="F505" s="150"/>
    </row>
    <row r="506" spans="3:6" ht="12">
      <c r="C506" s="149"/>
      <c r="D506" s="149"/>
      <c r="E506" s="149"/>
      <c r="F506" s="150"/>
    </row>
    <row r="507" spans="3:6" ht="12">
      <c r="C507" s="149"/>
      <c r="D507" s="149"/>
      <c r="E507" s="149"/>
      <c r="F507" s="150"/>
    </row>
    <row r="508" spans="3:6" ht="12">
      <c r="C508" s="149"/>
      <c r="D508" s="149"/>
      <c r="E508" s="149"/>
      <c r="F508" s="150"/>
    </row>
    <row r="509" spans="3:6" ht="12">
      <c r="C509" s="149"/>
      <c r="D509" s="149"/>
      <c r="E509" s="149"/>
      <c r="F509" s="150"/>
    </row>
    <row r="510" spans="3:6" ht="12">
      <c r="C510" s="149"/>
      <c r="D510" s="149"/>
      <c r="E510" s="149"/>
      <c r="F510" s="150"/>
    </row>
    <row r="511" spans="3:6" ht="12">
      <c r="C511" s="149"/>
      <c r="D511" s="149"/>
      <c r="E511" s="149"/>
      <c r="F511" s="150"/>
    </row>
    <row r="512" spans="3:6" ht="12">
      <c r="C512" s="149"/>
      <c r="D512" s="149"/>
      <c r="E512" s="149"/>
      <c r="F512" s="150"/>
    </row>
    <row r="513" spans="3:6" ht="12">
      <c r="C513" s="149"/>
      <c r="D513" s="149"/>
      <c r="E513" s="149"/>
      <c r="F513" s="150"/>
    </row>
    <row r="514" spans="3:6" ht="12">
      <c r="C514" s="149"/>
      <c r="D514" s="149"/>
      <c r="E514" s="149"/>
      <c r="F514" s="150"/>
    </row>
    <row r="515" spans="3:6" ht="12">
      <c r="C515" s="149"/>
      <c r="D515" s="149"/>
      <c r="E515" s="149"/>
      <c r="F515" s="150"/>
    </row>
    <row r="516" spans="3:6" ht="12">
      <c r="C516" s="149"/>
      <c r="D516" s="149"/>
      <c r="E516" s="149"/>
      <c r="F516" s="150"/>
    </row>
    <row r="517" spans="3:6" ht="12">
      <c r="C517" s="149"/>
      <c r="D517" s="149"/>
      <c r="E517" s="149"/>
      <c r="F517" s="150"/>
    </row>
    <row r="518" spans="3:6" ht="12">
      <c r="C518" s="149"/>
      <c r="D518" s="149"/>
      <c r="E518" s="149"/>
      <c r="F518" s="150"/>
    </row>
    <row r="519" spans="3:6" ht="12">
      <c r="C519" s="149"/>
      <c r="D519" s="149"/>
      <c r="E519" s="149"/>
      <c r="F519" s="150"/>
    </row>
    <row r="520" spans="3:6" ht="12">
      <c r="C520" s="149"/>
      <c r="D520" s="149"/>
      <c r="E520" s="149"/>
      <c r="F520" s="150"/>
    </row>
    <row r="521" spans="3:6" ht="12">
      <c r="C521" s="149"/>
      <c r="D521" s="149"/>
      <c r="E521" s="149"/>
      <c r="F521" s="150"/>
    </row>
    <row r="522" spans="3:6" ht="12">
      <c r="C522" s="149"/>
      <c r="D522" s="149"/>
      <c r="E522" s="149"/>
      <c r="F522" s="150"/>
    </row>
    <row r="523" spans="3:6" ht="12">
      <c r="C523" s="149"/>
      <c r="D523" s="149"/>
      <c r="E523" s="149"/>
      <c r="F523" s="150"/>
    </row>
    <row r="524" spans="3:6" ht="12">
      <c r="C524" s="149"/>
      <c r="D524" s="149"/>
      <c r="E524" s="149"/>
      <c r="F524" s="150"/>
    </row>
    <row r="525" spans="3:6" ht="12">
      <c r="C525" s="149"/>
      <c r="D525" s="149"/>
      <c r="E525" s="149"/>
      <c r="F525" s="150"/>
    </row>
    <row r="526" spans="3:6" ht="12">
      <c r="C526" s="149"/>
      <c r="D526" s="149"/>
      <c r="E526" s="149"/>
      <c r="F526" s="150"/>
    </row>
    <row r="527" spans="3:6" ht="12">
      <c r="C527" s="149"/>
      <c r="D527" s="149"/>
      <c r="E527" s="149"/>
      <c r="F527" s="150"/>
    </row>
    <row r="528" spans="3:6" ht="12">
      <c r="C528" s="149"/>
      <c r="D528" s="149"/>
      <c r="E528" s="149"/>
      <c r="F528" s="150"/>
    </row>
    <row r="529" spans="3:6" ht="12">
      <c r="C529" s="149"/>
      <c r="D529" s="149"/>
      <c r="E529" s="149"/>
      <c r="F529" s="150"/>
    </row>
    <row r="530" spans="3:6" ht="12">
      <c r="C530" s="149"/>
      <c r="D530" s="149"/>
      <c r="E530" s="149"/>
      <c r="F530" s="150"/>
    </row>
    <row r="531" spans="3:6" ht="12">
      <c r="C531" s="149"/>
      <c r="D531" s="149"/>
      <c r="E531" s="149"/>
      <c r="F531" s="150"/>
    </row>
    <row r="532" spans="3:6" ht="12">
      <c r="C532" s="149"/>
      <c r="D532" s="149"/>
      <c r="E532" s="149"/>
      <c r="F532" s="150"/>
    </row>
    <row r="533" spans="3:6" ht="12">
      <c r="C533" s="149"/>
      <c r="D533" s="149"/>
      <c r="E533" s="149"/>
      <c r="F533" s="150"/>
    </row>
    <row r="534" spans="3:6" ht="12">
      <c r="C534" s="149"/>
      <c r="D534" s="149"/>
      <c r="E534" s="149"/>
      <c r="F534" s="150"/>
    </row>
    <row r="535" spans="3:6" ht="12">
      <c r="C535" s="149"/>
      <c r="D535" s="149"/>
      <c r="E535" s="149"/>
      <c r="F535" s="150"/>
    </row>
    <row r="536" spans="3:6" ht="12">
      <c r="C536" s="149"/>
      <c r="D536" s="149"/>
      <c r="E536" s="149"/>
      <c r="F536" s="150"/>
    </row>
    <row r="537" spans="3:6" ht="12">
      <c r="C537" s="149"/>
      <c r="D537" s="149"/>
      <c r="E537" s="149"/>
      <c r="F537" s="150"/>
    </row>
    <row r="538" spans="3:6" ht="12">
      <c r="C538" s="149"/>
      <c r="D538" s="149"/>
      <c r="E538" s="149"/>
      <c r="F538" s="150"/>
    </row>
    <row r="539" spans="3:6" ht="12">
      <c r="C539" s="149"/>
      <c r="D539" s="149"/>
      <c r="E539" s="149"/>
      <c r="F539" s="150"/>
    </row>
    <row r="540" spans="3:6" ht="12">
      <c r="C540" s="149"/>
      <c r="D540" s="149"/>
      <c r="E540" s="149"/>
      <c r="F540" s="150"/>
    </row>
    <row r="541" spans="3:6" ht="12">
      <c r="C541" s="149"/>
      <c r="D541" s="149"/>
      <c r="E541" s="149"/>
      <c r="F541" s="150"/>
    </row>
    <row r="542" spans="3:6" ht="12">
      <c r="C542" s="149"/>
      <c r="D542" s="149"/>
      <c r="E542" s="149"/>
      <c r="F542" s="150"/>
    </row>
    <row r="543" spans="3:6" ht="12">
      <c r="C543" s="149"/>
      <c r="D543" s="149"/>
      <c r="E543" s="149"/>
      <c r="F543" s="150"/>
    </row>
    <row r="544" spans="3:6" ht="12">
      <c r="C544" s="149"/>
      <c r="D544" s="149"/>
      <c r="E544" s="149"/>
      <c r="F544" s="150"/>
    </row>
    <row r="545" spans="3:6" ht="12">
      <c r="C545" s="149"/>
      <c r="D545" s="149"/>
      <c r="E545" s="149"/>
      <c r="F545" s="150"/>
    </row>
    <row r="546" spans="3:6" ht="12">
      <c r="C546" s="149"/>
      <c r="D546" s="149"/>
      <c r="E546" s="149"/>
      <c r="F546" s="150"/>
    </row>
    <row r="547" spans="3:6" ht="12">
      <c r="C547" s="149"/>
      <c r="D547" s="149"/>
      <c r="E547" s="149"/>
      <c r="F547" s="150"/>
    </row>
    <row r="548" spans="3:6" ht="12">
      <c r="C548" s="149"/>
      <c r="D548" s="149"/>
      <c r="E548" s="149"/>
      <c r="F548" s="150"/>
    </row>
    <row r="549" spans="3:6" ht="12">
      <c r="C549" s="149"/>
      <c r="D549" s="149"/>
      <c r="E549" s="149"/>
      <c r="F549" s="150"/>
    </row>
    <row r="550" spans="3:6" ht="12">
      <c r="C550" s="149"/>
      <c r="D550" s="149"/>
      <c r="E550" s="149"/>
      <c r="F550" s="150"/>
    </row>
    <row r="551" spans="3:6" ht="12">
      <c r="C551" s="149"/>
      <c r="D551" s="149"/>
      <c r="E551" s="149"/>
      <c r="F551" s="150"/>
    </row>
    <row r="552" spans="3:6" ht="12">
      <c r="C552" s="149"/>
      <c r="D552" s="149"/>
      <c r="E552" s="149"/>
      <c r="F552" s="150"/>
    </row>
    <row r="553" spans="3:6" ht="12">
      <c r="C553" s="149"/>
      <c r="D553" s="149"/>
      <c r="E553" s="149"/>
      <c r="F553" s="150"/>
    </row>
    <row r="554" spans="3:6" ht="12">
      <c r="C554" s="149"/>
      <c r="D554" s="149"/>
      <c r="E554" s="149"/>
      <c r="F554" s="150"/>
    </row>
    <row r="555" spans="3:6" ht="12">
      <c r="C555" s="149"/>
      <c r="D555" s="149"/>
      <c r="E555" s="149"/>
      <c r="F555" s="150"/>
    </row>
    <row r="556" spans="3:6" ht="12">
      <c r="C556" s="149"/>
      <c r="D556" s="149"/>
      <c r="E556" s="149"/>
      <c r="F556" s="150"/>
    </row>
    <row r="557" spans="3:6" ht="12">
      <c r="C557" s="149"/>
      <c r="D557" s="149"/>
      <c r="E557" s="149"/>
      <c r="F557" s="150"/>
    </row>
    <row r="558" spans="3:6" ht="12">
      <c r="C558" s="149"/>
      <c r="D558" s="149"/>
      <c r="E558" s="149"/>
      <c r="F558" s="150"/>
    </row>
    <row r="559" spans="3:6" ht="12">
      <c r="C559" s="149"/>
      <c r="D559" s="149"/>
      <c r="E559" s="149"/>
      <c r="F559" s="150"/>
    </row>
    <row r="560" spans="3:6" ht="12">
      <c r="C560" s="149"/>
      <c r="D560" s="149"/>
      <c r="E560" s="149"/>
      <c r="F560" s="150"/>
    </row>
    <row r="561" spans="3:6" ht="12">
      <c r="C561" s="149"/>
      <c r="D561" s="149"/>
      <c r="E561" s="149"/>
      <c r="F561" s="150"/>
    </row>
    <row r="562" spans="3:6" ht="12">
      <c r="C562" s="149"/>
      <c r="D562" s="149"/>
      <c r="E562" s="149"/>
      <c r="F562" s="150"/>
    </row>
    <row r="563" spans="3:6" ht="12">
      <c r="C563" s="149"/>
      <c r="D563" s="149"/>
      <c r="E563" s="149"/>
      <c r="F563" s="150"/>
    </row>
    <row r="564" spans="3:6" ht="12">
      <c r="C564" s="149"/>
      <c r="D564" s="149"/>
      <c r="E564" s="149"/>
      <c r="F564" s="150"/>
    </row>
    <row r="565" spans="3:6" ht="12">
      <c r="C565" s="149"/>
      <c r="D565" s="149"/>
      <c r="E565" s="149"/>
      <c r="F565" s="150"/>
    </row>
    <row r="566" spans="3:6" ht="12">
      <c r="C566" s="149"/>
      <c r="D566" s="149"/>
      <c r="E566" s="149"/>
      <c r="F566" s="150"/>
    </row>
    <row r="567" spans="3:6" ht="12">
      <c r="C567" s="149"/>
      <c r="D567" s="149"/>
      <c r="E567" s="149"/>
      <c r="F567" s="150"/>
    </row>
    <row r="568" spans="3:6" ht="12">
      <c r="C568" s="149"/>
      <c r="D568" s="149"/>
      <c r="E568" s="149"/>
      <c r="F568" s="150"/>
    </row>
    <row r="569" spans="3:6" ht="12">
      <c r="C569" s="149"/>
      <c r="D569" s="149"/>
      <c r="E569" s="149"/>
      <c r="F569" s="150"/>
    </row>
    <row r="570" spans="3:6" ht="12">
      <c r="C570" s="149"/>
      <c r="D570" s="149"/>
      <c r="E570" s="149"/>
      <c r="F570" s="150"/>
    </row>
    <row r="571" spans="3:6" ht="12">
      <c r="C571" s="149"/>
      <c r="D571" s="149"/>
      <c r="E571" s="149"/>
      <c r="F571" s="150"/>
    </row>
    <row r="572" spans="3:6" ht="12">
      <c r="C572" s="149"/>
      <c r="D572" s="149"/>
      <c r="E572" s="149"/>
      <c r="F572" s="150"/>
    </row>
    <row r="573" spans="3:6" ht="12">
      <c r="C573" s="149"/>
      <c r="D573" s="149"/>
      <c r="E573" s="149"/>
      <c r="F573" s="150"/>
    </row>
    <row r="574" spans="3:6" ht="12">
      <c r="C574" s="149"/>
      <c r="D574" s="149"/>
      <c r="E574" s="149"/>
      <c r="F574" s="150"/>
    </row>
    <row r="575" spans="3:6" ht="12">
      <c r="C575" s="149"/>
      <c r="D575" s="149"/>
      <c r="E575" s="149"/>
      <c r="F575" s="150"/>
    </row>
    <row r="576" spans="3:6" ht="12">
      <c r="C576" s="149"/>
      <c r="D576" s="149"/>
      <c r="E576" s="149"/>
      <c r="F576" s="150"/>
    </row>
    <row r="577" spans="3:6" ht="12">
      <c r="C577" s="149"/>
      <c r="D577" s="149"/>
      <c r="E577" s="149"/>
      <c r="F577" s="150"/>
    </row>
    <row r="578" spans="3:6" ht="12">
      <c r="C578" s="149"/>
      <c r="D578" s="149"/>
      <c r="E578" s="149"/>
      <c r="F578" s="150"/>
    </row>
    <row r="579" spans="3:6" ht="12">
      <c r="C579" s="149"/>
      <c r="D579" s="149"/>
      <c r="E579" s="149"/>
      <c r="F579" s="150"/>
    </row>
    <row r="580" spans="3:6" ht="12">
      <c r="C580" s="149"/>
      <c r="D580" s="149"/>
      <c r="E580" s="149"/>
      <c r="F580" s="150"/>
    </row>
    <row r="581" spans="3:6" ht="12">
      <c r="C581" s="149"/>
      <c r="D581" s="149"/>
      <c r="E581" s="149"/>
      <c r="F581" s="150"/>
    </row>
    <row r="582" spans="3:6" ht="12">
      <c r="C582" s="149"/>
      <c r="D582" s="149"/>
      <c r="E582" s="149"/>
      <c r="F582" s="150"/>
    </row>
    <row r="583" spans="3:6" ht="12">
      <c r="C583" s="149"/>
      <c r="D583" s="149"/>
      <c r="E583" s="149"/>
      <c r="F583" s="150"/>
    </row>
    <row r="584" spans="3:6" ht="12">
      <c r="C584" s="149"/>
      <c r="D584" s="149"/>
      <c r="E584" s="149"/>
      <c r="F584" s="150"/>
    </row>
    <row r="585" spans="3:6" ht="12">
      <c r="C585" s="149"/>
      <c r="D585" s="149"/>
      <c r="E585" s="149"/>
      <c r="F585" s="150"/>
    </row>
    <row r="586" spans="3:6" ht="12">
      <c r="C586" s="149"/>
      <c r="D586" s="149"/>
      <c r="E586" s="149"/>
      <c r="F586" s="150"/>
    </row>
    <row r="587" spans="3:6" ht="12">
      <c r="C587" s="149"/>
      <c r="D587" s="149"/>
      <c r="E587" s="149"/>
      <c r="F587" s="150"/>
    </row>
    <row r="588" spans="3:6" ht="12">
      <c r="C588" s="149"/>
      <c r="D588" s="149"/>
      <c r="E588" s="149"/>
      <c r="F588" s="150"/>
    </row>
    <row r="589" spans="3:6" ht="12">
      <c r="C589" s="149"/>
      <c r="D589" s="149"/>
      <c r="E589" s="149"/>
      <c r="F589" s="150"/>
    </row>
    <row r="590" spans="3:6" ht="12">
      <c r="C590" s="149"/>
      <c r="D590" s="149"/>
      <c r="E590" s="149"/>
      <c r="F590" s="150"/>
    </row>
    <row r="591" spans="3:6" ht="12">
      <c r="C591" s="149"/>
      <c r="D591" s="149"/>
      <c r="E591" s="149"/>
      <c r="F591" s="150"/>
    </row>
    <row r="592" spans="3:6" ht="12">
      <c r="C592" s="149"/>
      <c r="D592" s="149"/>
      <c r="E592" s="149"/>
      <c r="F592" s="150"/>
    </row>
    <row r="593" spans="3:6" ht="12">
      <c r="C593" s="149"/>
      <c r="D593" s="149"/>
      <c r="E593" s="149"/>
      <c r="F593" s="150"/>
    </row>
    <row r="594" spans="3:6" ht="12">
      <c r="C594" s="149"/>
      <c r="D594" s="149"/>
      <c r="E594" s="149"/>
      <c r="F594" s="150"/>
    </row>
    <row r="595" spans="3:6" ht="12">
      <c r="C595" s="149"/>
      <c r="D595" s="149"/>
      <c r="E595" s="149"/>
      <c r="F595" s="150"/>
    </row>
    <row r="596" spans="3:6" ht="12">
      <c r="C596" s="149"/>
      <c r="D596" s="149"/>
      <c r="E596" s="149"/>
      <c r="F596" s="150"/>
    </row>
    <row r="597" spans="3:6" ht="12">
      <c r="C597" s="149"/>
      <c r="D597" s="149"/>
      <c r="E597" s="149"/>
      <c r="F597" s="150"/>
    </row>
    <row r="598" spans="3:6" ht="12">
      <c r="C598" s="149"/>
      <c r="D598" s="149"/>
      <c r="E598" s="149"/>
      <c r="F598" s="150"/>
    </row>
    <row r="599" spans="3:6" ht="12">
      <c r="C599" s="149"/>
      <c r="D599" s="149"/>
      <c r="E599" s="149"/>
      <c r="F599" s="150"/>
    </row>
    <row r="600" spans="3:6" ht="12">
      <c r="C600" s="149"/>
      <c r="D600" s="149"/>
      <c r="E600" s="149"/>
      <c r="F600" s="150"/>
    </row>
    <row r="601" spans="3:6" ht="12">
      <c r="C601" s="149"/>
      <c r="D601" s="149"/>
      <c r="E601" s="149"/>
      <c r="F601" s="150"/>
    </row>
    <row r="602" spans="3:6" ht="12">
      <c r="C602" s="149"/>
      <c r="D602" s="149"/>
      <c r="E602" s="149"/>
      <c r="F602" s="150"/>
    </row>
    <row r="603" spans="3:6" ht="12">
      <c r="C603" s="149"/>
      <c r="D603" s="149"/>
      <c r="E603" s="149"/>
      <c r="F603" s="150"/>
    </row>
    <row r="604" spans="3:6" ht="12">
      <c r="C604" s="149"/>
      <c r="D604" s="149"/>
      <c r="E604" s="149"/>
      <c r="F604" s="150"/>
    </row>
    <row r="605" spans="3:6" ht="12">
      <c r="C605" s="149"/>
      <c r="D605" s="149"/>
      <c r="E605" s="149"/>
      <c r="F605" s="150"/>
    </row>
    <row r="606" spans="3:6" ht="12">
      <c r="C606" s="149"/>
      <c r="D606" s="149"/>
      <c r="E606" s="149"/>
      <c r="F606" s="150"/>
    </row>
    <row r="607" spans="3:6" ht="12">
      <c r="C607" s="149"/>
      <c r="D607" s="149"/>
      <c r="E607" s="149"/>
      <c r="F607" s="150"/>
    </row>
    <row r="608" spans="3:6" ht="12">
      <c r="C608" s="149"/>
      <c r="D608" s="149"/>
      <c r="E608" s="149"/>
      <c r="F608" s="150"/>
    </row>
    <row r="609" spans="3:6" ht="12">
      <c r="C609" s="149"/>
      <c r="D609" s="149"/>
      <c r="E609" s="149"/>
      <c r="F609" s="150"/>
    </row>
    <row r="610" spans="3:6" ht="12">
      <c r="C610" s="149"/>
      <c r="D610" s="149"/>
      <c r="E610" s="149"/>
      <c r="F610" s="150"/>
    </row>
    <row r="611" spans="3:6" ht="12">
      <c r="C611" s="149"/>
      <c r="D611" s="149"/>
      <c r="E611" s="149"/>
      <c r="F611" s="150"/>
    </row>
    <row r="612" spans="3:6" ht="12">
      <c r="C612" s="149"/>
      <c r="D612" s="149"/>
      <c r="E612" s="149"/>
      <c r="F612" s="150"/>
    </row>
    <row r="613" spans="3:6" ht="12">
      <c r="C613" s="149"/>
      <c r="D613" s="149"/>
      <c r="E613" s="149"/>
      <c r="F613" s="150"/>
    </row>
    <row r="614" spans="3:6" ht="12">
      <c r="C614" s="149"/>
      <c r="D614" s="149"/>
      <c r="E614" s="149"/>
      <c r="F614" s="150"/>
    </row>
    <row r="615" spans="3:6" ht="12">
      <c r="C615" s="149"/>
      <c r="D615" s="149"/>
      <c r="E615" s="149"/>
      <c r="F615" s="150"/>
    </row>
    <row r="616" spans="3:6" ht="12">
      <c r="C616" s="149"/>
      <c r="D616" s="149"/>
      <c r="E616" s="149"/>
      <c r="F616" s="150"/>
    </row>
    <row r="617" spans="3:6" ht="12">
      <c r="C617" s="149"/>
      <c r="D617" s="149"/>
      <c r="E617" s="149"/>
      <c r="F617" s="150"/>
    </row>
    <row r="618" spans="3:6" ht="12">
      <c r="C618" s="149"/>
      <c r="D618" s="149"/>
      <c r="E618" s="149"/>
      <c r="F618" s="150"/>
    </row>
    <row r="619" spans="3:6" ht="12">
      <c r="C619" s="149"/>
      <c r="D619" s="149"/>
      <c r="E619" s="149"/>
      <c r="F619" s="150"/>
    </row>
    <row r="620" spans="3:6" ht="12">
      <c r="C620" s="149"/>
      <c r="D620" s="149"/>
      <c r="E620" s="149"/>
      <c r="F620" s="150"/>
    </row>
    <row r="621" spans="3:6" ht="12">
      <c r="C621" s="149"/>
      <c r="D621" s="149"/>
      <c r="E621" s="149"/>
      <c r="F621" s="150"/>
    </row>
    <row r="622" spans="3:6" ht="12">
      <c r="C622" s="149"/>
      <c r="D622" s="149"/>
      <c r="E622" s="149"/>
      <c r="F622" s="150"/>
    </row>
    <row r="623" spans="3:6" ht="12">
      <c r="C623" s="149"/>
      <c r="D623" s="149"/>
      <c r="E623" s="149"/>
      <c r="F623" s="150"/>
    </row>
    <row r="624" spans="3:6" ht="12">
      <c r="C624" s="149"/>
      <c r="D624" s="149"/>
      <c r="E624" s="149"/>
      <c r="F624" s="150"/>
    </row>
    <row r="625" spans="3:6" ht="12">
      <c r="C625" s="149"/>
      <c r="D625" s="149"/>
      <c r="E625" s="149"/>
      <c r="F625" s="150"/>
    </row>
    <row r="626" spans="3:6" ht="12">
      <c r="C626" s="149"/>
      <c r="D626" s="149"/>
      <c r="E626" s="149"/>
      <c r="F626" s="150"/>
    </row>
    <row r="627" spans="3:6" ht="12">
      <c r="C627" s="149"/>
      <c r="D627" s="149"/>
      <c r="E627" s="149"/>
      <c r="F627" s="150"/>
    </row>
    <row r="628" spans="3:6" ht="12">
      <c r="C628" s="149"/>
      <c r="D628" s="149"/>
      <c r="E628" s="149"/>
      <c r="F628" s="150"/>
    </row>
    <row r="629" spans="3:6" ht="12">
      <c r="C629" s="149"/>
      <c r="D629" s="149"/>
      <c r="E629" s="149"/>
      <c r="F629" s="150"/>
    </row>
    <row r="630" spans="3:6" ht="12">
      <c r="C630" s="149"/>
      <c r="D630" s="149"/>
      <c r="E630" s="149"/>
      <c r="F630" s="150"/>
    </row>
    <row r="631" spans="3:6" ht="12">
      <c r="C631" s="149"/>
      <c r="D631" s="149"/>
      <c r="E631" s="149"/>
      <c r="F631" s="150"/>
    </row>
    <row r="632" spans="3:6" ht="12">
      <c r="C632" s="149"/>
      <c r="D632" s="149"/>
      <c r="E632" s="149"/>
      <c r="F632" s="150"/>
    </row>
    <row r="633" spans="3:6" ht="12">
      <c r="C633" s="149"/>
      <c r="D633" s="149"/>
      <c r="E633" s="149"/>
      <c r="F633" s="150"/>
    </row>
    <row r="634" spans="3:6" ht="12">
      <c r="C634" s="149"/>
      <c r="D634" s="149"/>
      <c r="E634" s="149"/>
      <c r="F634" s="150"/>
    </row>
    <row r="635" spans="3:6" ht="12">
      <c r="C635" s="149"/>
      <c r="D635" s="149"/>
      <c r="E635" s="149"/>
      <c r="F635" s="150"/>
    </row>
    <row r="636" spans="3:6" ht="12">
      <c r="C636" s="149"/>
      <c r="D636" s="149"/>
      <c r="E636" s="149"/>
      <c r="F636" s="150"/>
    </row>
    <row r="637" spans="3:6" ht="12">
      <c r="C637" s="149"/>
      <c r="D637" s="149"/>
      <c r="E637" s="149"/>
      <c r="F637" s="150"/>
    </row>
    <row r="638" spans="3:6" ht="12">
      <c r="C638" s="149"/>
      <c r="D638" s="149"/>
      <c r="E638" s="149"/>
      <c r="F638" s="150"/>
    </row>
    <row r="639" spans="3:6" ht="12">
      <c r="C639" s="149"/>
      <c r="D639" s="149"/>
      <c r="E639" s="149"/>
      <c r="F639" s="150"/>
    </row>
    <row r="640" spans="3:6" ht="12">
      <c r="C640" s="149"/>
      <c r="D640" s="149"/>
      <c r="E640" s="149"/>
      <c r="F640" s="150"/>
    </row>
    <row r="641" spans="3:6" ht="12">
      <c r="C641" s="149"/>
      <c r="D641" s="149"/>
      <c r="E641" s="149"/>
      <c r="F641" s="150"/>
    </row>
    <row r="642" spans="3:6" ht="12">
      <c r="C642" s="149"/>
      <c r="D642" s="149"/>
      <c r="E642" s="149"/>
      <c r="F642" s="150"/>
    </row>
    <row r="643" spans="3:6" ht="12">
      <c r="C643" s="149"/>
      <c r="D643" s="149"/>
      <c r="E643" s="149"/>
      <c r="F643" s="150"/>
    </row>
    <row r="644" spans="3:6" ht="12">
      <c r="C644" s="149"/>
      <c r="D644" s="149"/>
      <c r="E644" s="149"/>
      <c r="F644" s="150"/>
    </row>
    <row r="645" spans="3:6" ht="12">
      <c r="C645" s="149"/>
      <c r="D645" s="149"/>
      <c r="E645" s="149"/>
      <c r="F645" s="150"/>
    </row>
    <row r="646" spans="3:6" ht="12">
      <c r="C646" s="149"/>
      <c r="D646" s="149"/>
      <c r="E646" s="149"/>
      <c r="F646" s="150"/>
    </row>
    <row r="647" spans="3:6" ht="12">
      <c r="C647" s="149"/>
      <c r="D647" s="149"/>
      <c r="E647" s="149"/>
      <c r="F647" s="150"/>
    </row>
    <row r="648" spans="3:6" ht="12">
      <c r="C648" s="149"/>
      <c r="D648" s="149"/>
      <c r="E648" s="149"/>
      <c r="F648" s="150"/>
    </row>
    <row r="649" spans="3:6" ht="12">
      <c r="C649" s="149"/>
      <c r="D649" s="149"/>
      <c r="E649" s="149"/>
      <c r="F649" s="150"/>
    </row>
    <row r="650" spans="3:6" ht="12">
      <c r="C650" s="149"/>
      <c r="D650" s="149"/>
      <c r="E650" s="149"/>
      <c r="F650" s="150"/>
    </row>
    <row r="651" spans="3:6" ht="12">
      <c r="C651" s="149"/>
      <c r="D651" s="149"/>
      <c r="E651" s="149"/>
      <c r="F651" s="150"/>
    </row>
    <row r="652" spans="3:6" ht="12">
      <c r="C652" s="149"/>
      <c r="D652" s="149"/>
      <c r="E652" s="149"/>
      <c r="F652" s="150"/>
    </row>
    <row r="653" spans="3:6" ht="12">
      <c r="C653" s="149"/>
      <c r="D653" s="149"/>
      <c r="E653" s="149"/>
      <c r="F653" s="150"/>
    </row>
    <row r="654" spans="3:6" ht="12">
      <c r="C654" s="149"/>
      <c r="D654" s="149"/>
      <c r="E654" s="149"/>
      <c r="F654" s="150"/>
    </row>
    <row r="655" spans="3:6" ht="12">
      <c r="C655" s="149"/>
      <c r="D655" s="149"/>
      <c r="E655" s="149"/>
      <c r="F655" s="150"/>
    </row>
    <row r="656" spans="3:6" ht="12">
      <c r="C656" s="149"/>
      <c r="D656" s="149"/>
      <c r="E656" s="149"/>
      <c r="F656" s="150"/>
    </row>
    <row r="657" spans="3:6" ht="12">
      <c r="C657" s="149"/>
      <c r="D657" s="149"/>
      <c r="E657" s="149"/>
      <c r="F657" s="150"/>
    </row>
    <row r="658" spans="3:6" ht="12">
      <c r="C658" s="149"/>
      <c r="D658" s="149"/>
      <c r="E658" s="149"/>
      <c r="F658" s="150"/>
    </row>
    <row r="659" spans="3:6" ht="12">
      <c r="C659" s="149"/>
      <c r="D659" s="149"/>
      <c r="E659" s="149"/>
      <c r="F659" s="150"/>
    </row>
    <row r="660" spans="3:6" ht="12">
      <c r="C660" s="149"/>
      <c r="D660" s="149"/>
      <c r="E660" s="149"/>
      <c r="F660" s="150"/>
    </row>
    <row r="661" spans="3:6" ht="12">
      <c r="C661" s="149"/>
      <c r="D661" s="149"/>
      <c r="E661" s="149"/>
      <c r="F661" s="150"/>
    </row>
    <row r="662" spans="3:6" ht="12">
      <c r="C662" s="149"/>
      <c r="D662" s="149"/>
      <c r="E662" s="149"/>
      <c r="F662" s="150"/>
    </row>
    <row r="663" spans="3:6" ht="12">
      <c r="C663" s="149"/>
      <c r="D663" s="149"/>
      <c r="E663" s="149"/>
      <c r="F663" s="150"/>
    </row>
    <row r="664" spans="3:6" ht="12">
      <c r="C664" s="149"/>
      <c r="D664" s="149"/>
      <c r="E664" s="149"/>
      <c r="F664" s="150"/>
    </row>
    <row r="665" spans="3:6" ht="12">
      <c r="C665" s="149"/>
      <c r="D665" s="149"/>
      <c r="E665" s="149"/>
      <c r="F665" s="150"/>
    </row>
    <row r="666" spans="3:6" ht="12">
      <c r="C666" s="149"/>
      <c r="D666" s="149"/>
      <c r="E666" s="149"/>
      <c r="F666" s="150"/>
    </row>
    <row r="667" spans="3:6" ht="12">
      <c r="C667" s="149"/>
      <c r="D667" s="149"/>
      <c r="E667" s="149"/>
      <c r="F667" s="150"/>
    </row>
    <row r="668" spans="3:6" ht="12">
      <c r="C668" s="149"/>
      <c r="D668" s="149"/>
      <c r="E668" s="149"/>
      <c r="F668" s="150"/>
    </row>
    <row r="669" spans="3:6" ht="12">
      <c r="C669" s="149"/>
      <c r="D669" s="149"/>
      <c r="E669" s="149"/>
      <c r="F669" s="150"/>
    </row>
    <row r="670" spans="3:6" ht="12">
      <c r="C670" s="149"/>
      <c r="D670" s="149"/>
      <c r="E670" s="149"/>
      <c r="F670" s="150"/>
    </row>
    <row r="671" spans="3:6" ht="12">
      <c r="C671" s="149"/>
      <c r="D671" s="149"/>
      <c r="E671" s="149"/>
      <c r="F671" s="150"/>
    </row>
    <row r="672" spans="3:6" ht="12">
      <c r="C672" s="149"/>
      <c r="D672" s="149"/>
      <c r="E672" s="149"/>
      <c r="F672" s="150"/>
    </row>
    <row r="673" spans="3:6" ht="12">
      <c r="C673" s="149"/>
      <c r="D673" s="149"/>
      <c r="E673" s="149"/>
      <c r="F673" s="150"/>
    </row>
    <row r="674" spans="3:6" ht="12">
      <c r="C674" s="149"/>
      <c r="D674" s="149"/>
      <c r="E674" s="149"/>
      <c r="F674" s="150"/>
    </row>
    <row r="675" spans="3:6" ht="12">
      <c r="C675" s="149"/>
      <c r="D675" s="149"/>
      <c r="E675" s="149"/>
      <c r="F675" s="150"/>
    </row>
    <row r="676" spans="3:6" ht="12">
      <c r="C676" s="149"/>
      <c r="D676" s="149"/>
      <c r="E676" s="149"/>
      <c r="F676" s="150"/>
    </row>
    <row r="677" spans="3:6" ht="12">
      <c r="C677" s="149"/>
      <c r="D677" s="149"/>
      <c r="E677" s="149"/>
      <c r="F677" s="150"/>
    </row>
    <row r="678" spans="3:6" ht="12">
      <c r="C678" s="149"/>
      <c r="D678" s="149"/>
      <c r="E678" s="149"/>
      <c r="F678" s="150"/>
    </row>
    <row r="679" spans="3:6" ht="12">
      <c r="C679" s="149"/>
      <c r="D679" s="149"/>
      <c r="E679" s="149"/>
      <c r="F679" s="150"/>
    </row>
    <row r="680" spans="3:6" ht="12">
      <c r="C680" s="149"/>
      <c r="D680" s="149"/>
      <c r="E680" s="149"/>
      <c r="F680" s="150"/>
    </row>
    <row r="681" spans="3:6" ht="12">
      <c r="C681" s="149"/>
      <c r="D681" s="149"/>
      <c r="E681" s="149"/>
      <c r="F681" s="150"/>
    </row>
    <row r="682" spans="3:6" ht="12">
      <c r="C682" s="149"/>
      <c r="D682" s="149"/>
      <c r="E682" s="149"/>
      <c r="F682" s="150"/>
    </row>
    <row r="683" spans="3:6" ht="12">
      <c r="C683" s="149"/>
      <c r="D683" s="149"/>
      <c r="E683" s="149"/>
      <c r="F683" s="150"/>
    </row>
    <row r="684" spans="3:6" ht="12">
      <c r="C684" s="149"/>
      <c r="D684" s="149"/>
      <c r="E684" s="149"/>
      <c r="F684" s="150"/>
    </row>
    <row r="685" spans="3:6" ht="12">
      <c r="C685" s="149"/>
      <c r="D685" s="149"/>
      <c r="E685" s="149"/>
      <c r="F685" s="150"/>
    </row>
    <row r="686" spans="3:6" ht="12">
      <c r="C686" s="149"/>
      <c r="D686" s="149"/>
      <c r="E686" s="149"/>
      <c r="F686" s="150"/>
    </row>
    <row r="687" spans="3:6" ht="12">
      <c r="C687" s="149"/>
      <c r="D687" s="149"/>
      <c r="E687" s="149"/>
      <c r="F687" s="150"/>
    </row>
    <row r="688" spans="3:6" ht="12">
      <c r="C688" s="149"/>
      <c r="D688" s="149"/>
      <c r="E688" s="149"/>
      <c r="F688" s="150"/>
    </row>
    <row r="689" spans="3:6" ht="12">
      <c r="C689" s="149"/>
      <c r="D689" s="149"/>
      <c r="E689" s="149"/>
      <c r="F689" s="150"/>
    </row>
    <row r="690" spans="3:6" ht="12">
      <c r="C690" s="149"/>
      <c r="D690" s="149"/>
      <c r="E690" s="149"/>
      <c r="F690" s="150"/>
    </row>
    <row r="691" spans="3:6" ht="12">
      <c r="C691" s="149"/>
      <c r="D691" s="149"/>
      <c r="E691" s="149"/>
      <c r="F691" s="150"/>
    </row>
    <row r="692" spans="3:6" ht="12">
      <c r="C692" s="149"/>
      <c r="D692" s="149"/>
      <c r="E692" s="149"/>
      <c r="F692" s="150"/>
    </row>
    <row r="693" spans="3:6" ht="12">
      <c r="C693" s="149"/>
      <c r="D693" s="149"/>
      <c r="E693" s="149"/>
      <c r="F693" s="150"/>
    </row>
    <row r="694" spans="3:6" ht="12">
      <c r="C694" s="149"/>
      <c r="D694" s="149"/>
      <c r="E694" s="149"/>
      <c r="F694" s="150"/>
    </row>
    <row r="695" spans="3:6" ht="12">
      <c r="C695" s="149"/>
      <c r="D695" s="149"/>
      <c r="E695" s="149"/>
      <c r="F695" s="150"/>
    </row>
    <row r="696" spans="3:6" ht="12">
      <c r="C696" s="149"/>
      <c r="D696" s="149"/>
      <c r="E696" s="149"/>
      <c r="F696" s="150"/>
    </row>
    <row r="697" spans="3:6" ht="12">
      <c r="C697" s="149"/>
      <c r="D697" s="149"/>
      <c r="E697" s="149"/>
      <c r="F697" s="150"/>
    </row>
    <row r="698" spans="3:6" ht="12">
      <c r="C698" s="149"/>
      <c r="D698" s="149"/>
      <c r="E698" s="149"/>
      <c r="F698" s="150"/>
    </row>
    <row r="699" spans="3:6" ht="12">
      <c r="C699" s="149"/>
      <c r="D699" s="149"/>
      <c r="E699" s="149"/>
      <c r="F699" s="150"/>
    </row>
  </sheetData>
  <mergeCells count="1">
    <mergeCell ref="G32:J35"/>
  </mergeCells>
  <printOptions horizontalCentered="1"/>
  <pageMargins left="0.3937007874015748" right="0.3937007874015748" top="0.5511811023622047" bottom="0.5511811023622047" header="0.35433070866141736" footer="0.31496062992125984"/>
  <pageSetup firstPageNumber="1" useFirstPageNumber="1" horizontalDpi="600" verticalDpi="600" orientation="landscape" paperSize="9" scale="70" r:id="rId2"/>
  <headerFooter alignWithMargins="0">
    <oddFooter>&amp;R&amp;"Arial,Grassetto"&amp;12&amp;P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9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4.28125" style="17" customWidth="1"/>
    <col min="2" max="2" width="49.7109375" style="43" customWidth="1"/>
    <col min="3" max="3" width="5.57421875" style="67" customWidth="1"/>
    <col min="4" max="6" width="10.7109375" style="67" customWidth="1"/>
    <col min="7" max="7" width="10.7109375" style="195" customWidth="1"/>
    <col min="8" max="8" width="5.57421875" style="67" customWidth="1"/>
    <col min="9" max="12" width="10.7109375" style="67" customWidth="1"/>
    <col min="13" max="13" width="5.57421875" style="58" customWidth="1"/>
    <col min="14" max="14" width="30.7109375" style="31" customWidth="1"/>
    <col min="15" max="16384" width="9.140625" style="3" customWidth="1"/>
  </cols>
  <sheetData>
    <row r="1" spans="1:14" s="13" customFormat="1" ht="19.5">
      <c r="A1" s="223" t="s">
        <v>344</v>
      </c>
      <c r="B1" s="34"/>
      <c r="C1" s="52"/>
      <c r="D1" s="52"/>
      <c r="E1" s="52"/>
      <c r="F1" s="52"/>
      <c r="G1" s="193"/>
      <c r="H1" s="52"/>
      <c r="I1" s="52"/>
      <c r="J1" s="52"/>
      <c r="K1" s="52"/>
      <c r="L1" s="52"/>
      <c r="M1" s="52"/>
      <c r="N1" s="32"/>
    </row>
    <row r="2" spans="1:14" s="1" customFormat="1" ht="19.5">
      <c r="A2" s="223" t="s">
        <v>329</v>
      </c>
      <c r="B2" s="35"/>
      <c r="C2" s="52"/>
      <c r="D2" s="52"/>
      <c r="E2" s="52"/>
      <c r="F2" s="52"/>
      <c r="G2" s="193"/>
      <c r="H2" s="52"/>
      <c r="I2" s="52"/>
      <c r="J2" s="52"/>
      <c r="K2" s="52"/>
      <c r="L2" s="52"/>
      <c r="M2" s="52"/>
      <c r="N2" s="33"/>
    </row>
    <row r="3" spans="1:14" s="2" customFormat="1" ht="12">
      <c r="A3" s="39"/>
      <c r="B3" s="36"/>
      <c r="C3" s="67"/>
      <c r="D3" s="67"/>
      <c r="E3" s="67"/>
      <c r="F3" s="67"/>
      <c r="G3" s="195"/>
      <c r="H3" s="67"/>
      <c r="I3" s="67"/>
      <c r="J3" s="67"/>
      <c r="K3" s="67"/>
      <c r="L3" s="67"/>
      <c r="M3" s="58"/>
      <c r="N3" s="29" t="s">
        <v>345</v>
      </c>
    </row>
    <row r="4" spans="1:14" s="98" customFormat="1" ht="15.75">
      <c r="A4" s="93"/>
      <c r="B4" s="94"/>
      <c r="C4" s="96"/>
      <c r="D4" s="174" t="s">
        <v>315</v>
      </c>
      <c r="E4" s="175"/>
      <c r="F4" s="175"/>
      <c r="G4" s="176"/>
      <c r="H4" s="184"/>
      <c r="I4" s="174" t="s">
        <v>316</v>
      </c>
      <c r="J4" s="183"/>
      <c r="K4" s="183"/>
      <c r="L4" s="176"/>
      <c r="M4" s="96"/>
      <c r="N4" s="304"/>
    </row>
    <row r="5" spans="1:14" ht="39" customHeight="1">
      <c r="A5" s="77" t="s">
        <v>346</v>
      </c>
      <c r="B5" s="83"/>
      <c r="C5" s="63"/>
      <c r="D5" s="177" t="s">
        <v>347</v>
      </c>
      <c r="E5" s="178" t="s">
        <v>348</v>
      </c>
      <c r="F5" s="178" t="s">
        <v>349</v>
      </c>
      <c r="G5" s="179" t="s">
        <v>350</v>
      </c>
      <c r="H5" s="185"/>
      <c r="I5" s="177" t="s">
        <v>347</v>
      </c>
      <c r="J5" s="178" t="s">
        <v>348</v>
      </c>
      <c r="K5" s="178" t="s">
        <v>349</v>
      </c>
      <c r="L5" s="179" t="s">
        <v>350</v>
      </c>
      <c r="M5" s="63"/>
      <c r="N5" s="28" t="s">
        <v>351</v>
      </c>
    </row>
    <row r="6" spans="1:14" s="17" customFormat="1" ht="12">
      <c r="A6" s="11"/>
      <c r="B6" s="37"/>
      <c r="C6" s="54"/>
      <c r="D6" s="180"/>
      <c r="E6" s="181"/>
      <c r="F6" s="181"/>
      <c r="G6" s="182"/>
      <c r="H6" s="186"/>
      <c r="I6" s="180"/>
      <c r="J6" s="181"/>
      <c r="K6" s="181"/>
      <c r="L6" s="182"/>
      <c r="M6" s="54"/>
      <c r="N6" s="76"/>
    </row>
    <row r="7" spans="1:14" s="18" customFormat="1" ht="24.75" customHeight="1">
      <c r="A7" s="379" t="s">
        <v>560</v>
      </c>
      <c r="B7" s="592"/>
      <c r="C7" s="381"/>
      <c r="D7" s="382">
        <f>SUM(D8:D20)</f>
        <v>7125</v>
      </c>
      <c r="E7" s="381"/>
      <c r="F7" s="381"/>
      <c r="G7" s="616"/>
      <c r="H7" s="617"/>
      <c r="I7" s="382">
        <f>SUM(I8:I20)</f>
        <v>7125</v>
      </c>
      <c r="J7" s="381"/>
      <c r="K7" s="381"/>
      <c r="L7" s="381"/>
      <c r="M7" s="381"/>
      <c r="N7" s="510"/>
    </row>
    <row r="8" spans="1:14" s="18" customFormat="1" ht="12">
      <c r="A8" s="386"/>
      <c r="B8" s="362" t="s">
        <v>561</v>
      </c>
      <c r="C8" s="388"/>
      <c r="D8" s="388"/>
      <c r="E8" s="388"/>
      <c r="F8" s="388"/>
      <c r="G8" s="618"/>
      <c r="H8" s="388"/>
      <c r="I8" s="388"/>
      <c r="J8" s="388"/>
      <c r="K8" s="388"/>
      <c r="L8" s="388"/>
      <c r="M8" s="388"/>
      <c r="N8" s="393"/>
    </row>
    <row r="9" spans="1:14" s="18" customFormat="1" ht="12.75">
      <c r="A9" s="386"/>
      <c r="B9" s="619" t="s">
        <v>192</v>
      </c>
      <c r="C9" s="388"/>
      <c r="D9" s="389">
        <v>900</v>
      </c>
      <c r="E9" s="419" t="s">
        <v>359</v>
      </c>
      <c r="F9" s="419" t="s">
        <v>365</v>
      </c>
      <c r="G9" s="620">
        <v>36656</v>
      </c>
      <c r="H9" s="388"/>
      <c r="I9" s="389">
        <v>900</v>
      </c>
      <c r="J9" s="419" t="s">
        <v>359</v>
      </c>
      <c r="K9" s="419" t="s">
        <v>365</v>
      </c>
      <c r="L9" s="620">
        <v>36656</v>
      </c>
      <c r="M9" s="388"/>
      <c r="N9" s="393"/>
    </row>
    <row r="10" spans="1:14" s="18" customFormat="1" ht="12.75">
      <c r="A10" s="386"/>
      <c r="B10" s="619" t="s">
        <v>192</v>
      </c>
      <c r="C10" s="388"/>
      <c r="D10" s="389">
        <v>878</v>
      </c>
      <c r="E10" s="419" t="s">
        <v>359</v>
      </c>
      <c r="F10" s="419" t="s">
        <v>365</v>
      </c>
      <c r="G10" s="620">
        <v>36812</v>
      </c>
      <c r="H10" s="388"/>
      <c r="I10" s="389">
        <v>878</v>
      </c>
      <c r="J10" s="419" t="s">
        <v>359</v>
      </c>
      <c r="K10" s="419" t="s">
        <v>365</v>
      </c>
      <c r="L10" s="620">
        <v>36812</v>
      </c>
      <c r="M10" s="388"/>
      <c r="N10" s="393"/>
    </row>
    <row r="11" spans="1:14" s="18" customFormat="1" ht="12.75">
      <c r="A11" s="386"/>
      <c r="B11" s="619" t="s">
        <v>218</v>
      </c>
      <c r="C11" s="388"/>
      <c r="D11" s="389">
        <v>1615</v>
      </c>
      <c r="E11" s="419" t="s">
        <v>359</v>
      </c>
      <c r="F11" s="419" t="s">
        <v>282</v>
      </c>
      <c r="G11" s="620">
        <v>36879</v>
      </c>
      <c r="H11" s="388"/>
      <c r="I11" s="389">
        <v>1615</v>
      </c>
      <c r="J11" s="419" t="s">
        <v>359</v>
      </c>
      <c r="K11" s="419" t="s">
        <v>282</v>
      </c>
      <c r="L11" s="620">
        <v>36879</v>
      </c>
      <c r="M11" s="388"/>
      <c r="N11" s="393"/>
    </row>
    <row r="12" spans="1:14" s="18" customFormat="1" ht="12.75">
      <c r="A12" s="386"/>
      <c r="B12" s="431" t="s">
        <v>29</v>
      </c>
      <c r="C12" s="388"/>
      <c r="D12" s="389">
        <v>1285</v>
      </c>
      <c r="E12" s="419" t="s">
        <v>359</v>
      </c>
      <c r="F12" s="419" t="s">
        <v>91</v>
      </c>
      <c r="G12" s="620">
        <v>36880</v>
      </c>
      <c r="H12" s="388"/>
      <c r="I12" s="389">
        <v>1285</v>
      </c>
      <c r="J12" s="419" t="s">
        <v>359</v>
      </c>
      <c r="K12" s="419" t="s">
        <v>91</v>
      </c>
      <c r="L12" s="620">
        <v>36880</v>
      </c>
      <c r="M12" s="388"/>
      <c r="N12" s="393"/>
    </row>
    <row r="13" spans="1:14" s="18" customFormat="1" ht="12.75">
      <c r="A13" s="386"/>
      <c r="B13" s="362" t="s">
        <v>567</v>
      </c>
      <c r="C13" s="388"/>
      <c r="D13" s="389">
        <v>72</v>
      </c>
      <c r="E13" s="419" t="s">
        <v>359</v>
      </c>
      <c r="F13" s="419" t="s">
        <v>365</v>
      </c>
      <c r="G13" s="620">
        <v>36550</v>
      </c>
      <c r="H13" s="388"/>
      <c r="I13" s="389">
        <v>72</v>
      </c>
      <c r="J13" s="419" t="s">
        <v>359</v>
      </c>
      <c r="K13" s="419" t="s">
        <v>365</v>
      </c>
      <c r="L13" s="620">
        <v>36550</v>
      </c>
      <c r="M13" s="388"/>
      <c r="N13" s="393" t="s">
        <v>568</v>
      </c>
    </row>
    <row r="14" spans="1:14" s="18" customFormat="1" ht="12.75">
      <c r="A14" s="386"/>
      <c r="B14" s="602" t="s">
        <v>547</v>
      </c>
      <c r="C14" s="388"/>
      <c r="D14" s="526">
        <v>53</v>
      </c>
      <c r="E14" s="419" t="s">
        <v>359</v>
      </c>
      <c r="F14" s="419" t="s">
        <v>546</v>
      </c>
      <c r="G14" s="620">
        <v>36733</v>
      </c>
      <c r="H14" s="388"/>
      <c r="I14" s="526">
        <v>53</v>
      </c>
      <c r="J14" s="419" t="s">
        <v>359</v>
      </c>
      <c r="K14" s="419" t="s">
        <v>546</v>
      </c>
      <c r="L14" s="620">
        <v>36733</v>
      </c>
      <c r="M14" s="388"/>
      <c r="N14" s="410" t="s">
        <v>568</v>
      </c>
    </row>
    <row r="15" spans="1:14" s="18" customFormat="1" ht="12.75">
      <c r="A15" s="386"/>
      <c r="B15" s="602" t="s">
        <v>231</v>
      </c>
      <c r="C15" s="388"/>
      <c r="D15" s="526">
        <v>30</v>
      </c>
      <c r="E15" s="419" t="s">
        <v>359</v>
      </c>
      <c r="F15" s="419" t="s">
        <v>232</v>
      </c>
      <c r="G15" s="620">
        <v>36823</v>
      </c>
      <c r="H15" s="388"/>
      <c r="I15" s="526">
        <v>30</v>
      </c>
      <c r="J15" s="419" t="s">
        <v>359</v>
      </c>
      <c r="K15" s="419" t="s">
        <v>232</v>
      </c>
      <c r="L15" s="620">
        <v>36823</v>
      </c>
      <c r="M15" s="388"/>
      <c r="N15" s="596" t="s">
        <v>233</v>
      </c>
    </row>
    <row r="16" spans="1:14" s="18" customFormat="1" ht="12.75">
      <c r="A16" s="386"/>
      <c r="B16" s="602" t="s">
        <v>569</v>
      </c>
      <c r="C16" s="388"/>
      <c r="D16" s="526">
        <v>43</v>
      </c>
      <c r="E16" s="419" t="s">
        <v>359</v>
      </c>
      <c r="F16" s="419" t="s">
        <v>365</v>
      </c>
      <c r="G16" s="620">
        <v>36563</v>
      </c>
      <c r="H16" s="388"/>
      <c r="I16" s="526">
        <v>43</v>
      </c>
      <c r="J16" s="419" t="s">
        <v>359</v>
      </c>
      <c r="K16" s="419" t="s">
        <v>365</v>
      </c>
      <c r="L16" s="620">
        <v>36563</v>
      </c>
      <c r="M16" s="388"/>
      <c r="N16" s="410" t="s">
        <v>568</v>
      </c>
    </row>
    <row r="17" spans="1:14" s="18" customFormat="1" ht="12.75">
      <c r="A17" s="386"/>
      <c r="B17" s="603" t="s">
        <v>30</v>
      </c>
      <c r="C17" s="388"/>
      <c r="D17" s="526">
        <v>56</v>
      </c>
      <c r="E17" s="419" t="s">
        <v>359</v>
      </c>
      <c r="F17" s="419" t="s">
        <v>175</v>
      </c>
      <c r="G17" s="620">
        <v>36643</v>
      </c>
      <c r="H17" s="388"/>
      <c r="I17" s="526">
        <v>56</v>
      </c>
      <c r="J17" s="419" t="s">
        <v>359</v>
      </c>
      <c r="K17" s="419" t="s">
        <v>175</v>
      </c>
      <c r="L17" s="620">
        <v>36643</v>
      </c>
      <c r="M17" s="388"/>
      <c r="N17" s="410" t="s">
        <v>568</v>
      </c>
    </row>
    <row r="18" spans="1:14" s="18" customFormat="1" ht="12.75">
      <c r="A18" s="386"/>
      <c r="B18" s="603" t="s">
        <v>499</v>
      </c>
      <c r="C18" s="388"/>
      <c r="D18" s="526">
        <v>124</v>
      </c>
      <c r="E18" s="419" t="s">
        <v>551</v>
      </c>
      <c r="F18" s="419" t="s">
        <v>365</v>
      </c>
      <c r="G18" s="620">
        <v>36748</v>
      </c>
      <c r="H18" s="388"/>
      <c r="I18" s="526">
        <v>124</v>
      </c>
      <c r="J18" s="419" t="s">
        <v>551</v>
      </c>
      <c r="K18" s="419" t="s">
        <v>365</v>
      </c>
      <c r="L18" s="620">
        <v>36748</v>
      </c>
      <c r="M18" s="388"/>
      <c r="N18" s="410"/>
    </row>
    <row r="19" spans="1:14" s="18" customFormat="1" ht="12.75">
      <c r="A19" s="386"/>
      <c r="B19" s="603"/>
      <c r="C19" s="388"/>
      <c r="D19" s="526">
        <v>69</v>
      </c>
      <c r="E19" s="419" t="s">
        <v>599</v>
      </c>
      <c r="F19" s="419"/>
      <c r="G19" s="620"/>
      <c r="H19" s="388"/>
      <c r="I19" s="526">
        <v>69</v>
      </c>
      <c r="J19" s="419" t="s">
        <v>599</v>
      </c>
      <c r="K19" s="419"/>
      <c r="L19" s="620"/>
      <c r="M19" s="388"/>
      <c r="N19" s="410"/>
    </row>
    <row r="20" spans="1:14" s="44" customFormat="1" ht="12.75">
      <c r="A20" s="516"/>
      <c r="B20" s="621" t="s">
        <v>570</v>
      </c>
      <c r="C20" s="388"/>
      <c r="D20" s="526">
        <v>2000</v>
      </c>
      <c r="E20" s="419" t="s">
        <v>364</v>
      </c>
      <c r="F20" s="419" t="s">
        <v>484</v>
      </c>
      <c r="G20" s="620">
        <v>36816</v>
      </c>
      <c r="H20" s="388"/>
      <c r="I20" s="526">
        <v>2000</v>
      </c>
      <c r="J20" s="419" t="s">
        <v>364</v>
      </c>
      <c r="K20" s="622" t="s">
        <v>636</v>
      </c>
      <c r="L20" s="620">
        <v>36852</v>
      </c>
      <c r="M20" s="388"/>
      <c r="N20" s="393"/>
    </row>
    <row r="21" spans="1:14" s="38" customFormat="1" ht="23.25" customHeight="1">
      <c r="A21" s="779" t="s">
        <v>49</v>
      </c>
      <c r="B21" s="780"/>
      <c r="C21" s="487"/>
      <c r="D21" s="401">
        <f>SUM(D22:D31)</f>
        <v>10519</v>
      </c>
      <c r="E21" s="487"/>
      <c r="F21" s="487"/>
      <c r="G21" s="623"/>
      <c r="H21" s="487"/>
      <c r="I21" s="401">
        <f>SUM(I22:I31)</f>
        <v>10519</v>
      </c>
      <c r="J21" s="487"/>
      <c r="K21" s="487"/>
      <c r="L21" s="487"/>
      <c r="M21" s="487"/>
      <c r="N21" s="393"/>
    </row>
    <row r="22" spans="1:14" s="38" customFormat="1" ht="12.75">
      <c r="A22" s="624"/>
      <c r="B22" s="387" t="s">
        <v>571</v>
      </c>
      <c r="C22" s="487"/>
      <c r="D22" s="401"/>
      <c r="E22" s="487"/>
      <c r="F22" s="487"/>
      <c r="G22" s="623"/>
      <c r="H22" s="487"/>
      <c r="I22" s="401"/>
      <c r="J22" s="487"/>
      <c r="K22" s="487"/>
      <c r="L22" s="487"/>
      <c r="M22" s="487"/>
      <c r="N22" s="393"/>
    </row>
    <row r="23" spans="1:14" s="38" customFormat="1" ht="24">
      <c r="A23" s="624"/>
      <c r="B23" s="593" t="s">
        <v>572</v>
      </c>
      <c r="C23" s="487"/>
      <c r="D23" s="389">
        <v>298</v>
      </c>
      <c r="E23" s="419" t="s">
        <v>364</v>
      </c>
      <c r="F23" s="419" t="s">
        <v>573</v>
      </c>
      <c r="G23" s="620">
        <v>36544</v>
      </c>
      <c r="H23" s="487"/>
      <c r="I23" s="389">
        <v>298</v>
      </c>
      <c r="J23" s="419" t="s">
        <v>364</v>
      </c>
      <c r="K23" s="419" t="s">
        <v>573</v>
      </c>
      <c r="L23" s="620">
        <v>36544</v>
      </c>
      <c r="M23" s="487"/>
      <c r="N23" s="393" t="s">
        <v>574</v>
      </c>
    </row>
    <row r="24" spans="1:14" s="38" customFormat="1" ht="24">
      <c r="A24" s="624"/>
      <c r="B24" s="593" t="s">
        <v>158</v>
      </c>
      <c r="C24" s="487"/>
      <c r="D24" s="389">
        <v>293</v>
      </c>
      <c r="E24" s="419" t="s">
        <v>359</v>
      </c>
      <c r="F24" s="620" t="s">
        <v>575</v>
      </c>
      <c r="G24" s="620">
        <v>36570</v>
      </c>
      <c r="H24" s="487"/>
      <c r="I24" s="389">
        <v>293</v>
      </c>
      <c r="J24" s="419" t="s">
        <v>359</v>
      </c>
      <c r="K24" s="620" t="s">
        <v>575</v>
      </c>
      <c r="L24" s="620">
        <v>36570</v>
      </c>
      <c r="M24" s="487"/>
      <c r="N24" s="404" t="s">
        <v>159</v>
      </c>
    </row>
    <row r="25" spans="1:14" s="38" customFormat="1" ht="36">
      <c r="A25" s="624"/>
      <c r="B25" s="593" t="s">
        <v>160</v>
      </c>
      <c r="C25" s="487"/>
      <c r="D25" s="389">
        <v>8085</v>
      </c>
      <c r="E25" s="419" t="s">
        <v>359</v>
      </c>
      <c r="F25" s="620" t="s">
        <v>161</v>
      </c>
      <c r="G25" s="620">
        <v>36642</v>
      </c>
      <c r="H25" s="487"/>
      <c r="I25" s="389">
        <v>8085</v>
      </c>
      <c r="J25" s="419" t="s">
        <v>359</v>
      </c>
      <c r="K25" s="620" t="s">
        <v>161</v>
      </c>
      <c r="L25" s="620">
        <v>36642</v>
      </c>
      <c r="M25" s="487"/>
      <c r="N25" s="404" t="s">
        <v>171</v>
      </c>
    </row>
    <row r="26" spans="1:14" s="38" customFormat="1" ht="24">
      <c r="A26" s="624"/>
      <c r="B26" s="593" t="s">
        <v>578</v>
      </c>
      <c r="C26" s="487"/>
      <c r="D26" s="389">
        <v>35</v>
      </c>
      <c r="E26" s="419" t="s">
        <v>359</v>
      </c>
      <c r="F26" s="620" t="s">
        <v>579</v>
      </c>
      <c r="G26" s="620">
        <v>36710</v>
      </c>
      <c r="H26" s="487"/>
      <c r="I26" s="389">
        <v>35</v>
      </c>
      <c r="J26" s="419" t="s">
        <v>359</v>
      </c>
      <c r="K26" s="620" t="s">
        <v>579</v>
      </c>
      <c r="L26" s="620">
        <v>36710</v>
      </c>
      <c r="M26" s="487"/>
      <c r="N26" s="404"/>
    </row>
    <row r="27" spans="1:14" s="38" customFormat="1" ht="24">
      <c r="A27" s="624"/>
      <c r="B27" s="593" t="s">
        <v>501</v>
      </c>
      <c r="C27" s="487"/>
      <c r="D27" s="389">
        <v>1640</v>
      </c>
      <c r="E27" s="419" t="s">
        <v>359</v>
      </c>
      <c r="F27" s="620" t="s">
        <v>502</v>
      </c>
      <c r="G27" s="620">
        <v>36781</v>
      </c>
      <c r="H27" s="487"/>
      <c r="I27" s="389">
        <v>1640</v>
      </c>
      <c r="J27" s="419" t="s">
        <v>359</v>
      </c>
      <c r="K27" s="620" t="s">
        <v>502</v>
      </c>
      <c r="L27" s="620">
        <v>36781</v>
      </c>
      <c r="M27" s="487"/>
      <c r="N27" s="404" t="s">
        <v>513</v>
      </c>
    </row>
    <row r="28" spans="1:14" s="38" customFormat="1" ht="24">
      <c r="A28" s="624"/>
      <c r="B28" s="593" t="s">
        <v>627</v>
      </c>
      <c r="C28" s="487"/>
      <c r="D28" s="389">
        <v>8</v>
      </c>
      <c r="E28" s="419" t="s">
        <v>359</v>
      </c>
      <c r="F28" s="620" t="s">
        <v>628</v>
      </c>
      <c r="G28" s="620">
        <v>36852</v>
      </c>
      <c r="H28" s="487"/>
      <c r="I28" s="389">
        <v>8</v>
      </c>
      <c r="J28" s="419" t="s">
        <v>359</v>
      </c>
      <c r="K28" s="620" t="s">
        <v>628</v>
      </c>
      <c r="L28" s="620">
        <v>36852</v>
      </c>
      <c r="M28" s="487"/>
      <c r="N28" s="404"/>
    </row>
    <row r="29" spans="1:14" s="38" customFormat="1" ht="12.75">
      <c r="A29" s="624"/>
      <c r="B29" s="593" t="s">
        <v>31</v>
      </c>
      <c r="C29" s="487"/>
      <c r="D29" s="389">
        <v>145</v>
      </c>
      <c r="E29" s="419" t="s">
        <v>359</v>
      </c>
      <c r="F29" s="620" t="s">
        <v>629</v>
      </c>
      <c r="G29" s="620">
        <v>36852</v>
      </c>
      <c r="H29" s="487"/>
      <c r="I29" s="389">
        <v>145</v>
      </c>
      <c r="J29" s="419" t="s">
        <v>359</v>
      </c>
      <c r="K29" s="620" t="s">
        <v>629</v>
      </c>
      <c r="L29" s="620">
        <v>36852</v>
      </c>
      <c r="M29" s="487"/>
      <c r="N29" s="404"/>
    </row>
    <row r="30" spans="1:14" s="38" customFormat="1" ht="24">
      <c r="A30" s="624"/>
      <c r="B30" s="593" t="s">
        <v>503</v>
      </c>
      <c r="C30" s="487"/>
      <c r="D30" s="389">
        <v>4</v>
      </c>
      <c r="E30" s="419" t="s">
        <v>359</v>
      </c>
      <c r="F30" s="620" t="s">
        <v>365</v>
      </c>
      <c r="G30" s="620">
        <v>36852</v>
      </c>
      <c r="H30" s="487"/>
      <c r="I30" s="389">
        <v>4</v>
      </c>
      <c r="J30" s="419" t="s">
        <v>359</v>
      </c>
      <c r="K30" s="620" t="s">
        <v>365</v>
      </c>
      <c r="L30" s="620">
        <v>36852</v>
      </c>
      <c r="M30" s="487"/>
      <c r="N30" s="404"/>
    </row>
    <row r="31" spans="1:14" s="38" customFormat="1" ht="24">
      <c r="A31" s="624"/>
      <c r="B31" s="593" t="s">
        <v>242</v>
      </c>
      <c r="C31" s="487"/>
      <c r="D31" s="389">
        <v>11</v>
      </c>
      <c r="E31" s="419" t="s">
        <v>359</v>
      </c>
      <c r="F31" s="625" t="s">
        <v>243</v>
      </c>
      <c r="G31" s="620">
        <v>36858</v>
      </c>
      <c r="H31" s="487"/>
      <c r="I31" s="389">
        <v>11</v>
      </c>
      <c r="J31" s="419" t="s">
        <v>359</v>
      </c>
      <c r="K31" s="625" t="s">
        <v>243</v>
      </c>
      <c r="L31" s="620">
        <v>36858</v>
      </c>
      <c r="M31" s="487"/>
      <c r="N31" s="404"/>
    </row>
    <row r="32" spans="1:14" s="38" customFormat="1" ht="17.25" customHeight="1">
      <c r="A32" s="386" t="s">
        <v>379</v>
      </c>
      <c r="B32" s="593"/>
      <c r="C32" s="487"/>
      <c r="D32" s="401">
        <f>SUM(D33:D35)</f>
        <v>1937</v>
      </c>
      <c r="E32" s="419"/>
      <c r="F32" s="620"/>
      <c r="G32" s="620"/>
      <c r="H32" s="487"/>
      <c r="I32" s="401">
        <f>SUM(I33:I35)</f>
        <v>1937</v>
      </c>
      <c r="J32" s="419"/>
      <c r="K32" s="620"/>
      <c r="L32" s="620"/>
      <c r="M32" s="487"/>
      <c r="N32" s="554"/>
    </row>
    <row r="33" spans="1:15" s="38" customFormat="1" ht="24" customHeight="1">
      <c r="A33" s="386"/>
      <c r="B33" s="387" t="s">
        <v>619</v>
      </c>
      <c r="C33" s="388"/>
      <c r="D33" s="389">
        <v>1500</v>
      </c>
      <c r="E33" s="419" t="s">
        <v>371</v>
      </c>
      <c r="F33" s="419" t="s">
        <v>620</v>
      </c>
      <c r="G33" s="390">
        <v>36606</v>
      </c>
      <c r="H33" s="418"/>
      <c r="I33" s="389">
        <v>1500</v>
      </c>
      <c r="J33" s="419" t="s">
        <v>371</v>
      </c>
      <c r="K33" s="419" t="s">
        <v>620</v>
      </c>
      <c r="L33" s="390">
        <v>36606</v>
      </c>
      <c r="M33" s="388"/>
      <c r="N33" s="497"/>
      <c r="O33" s="214"/>
    </row>
    <row r="34" spans="1:15" s="20" customFormat="1" ht="24" customHeight="1">
      <c r="A34" s="386"/>
      <c r="B34" s="483" t="s">
        <v>306</v>
      </c>
      <c r="C34" s="418"/>
      <c r="D34" s="389">
        <v>424</v>
      </c>
      <c r="E34" s="419" t="s">
        <v>359</v>
      </c>
      <c r="F34" s="389" t="s">
        <v>307</v>
      </c>
      <c r="G34" s="390">
        <v>36676</v>
      </c>
      <c r="H34" s="401"/>
      <c r="I34" s="389">
        <v>424</v>
      </c>
      <c r="J34" s="419" t="s">
        <v>359</v>
      </c>
      <c r="K34" s="389" t="s">
        <v>307</v>
      </c>
      <c r="L34" s="390">
        <v>36676</v>
      </c>
      <c r="M34" s="626"/>
      <c r="N34" s="415"/>
      <c r="O34" s="226"/>
    </row>
    <row r="35" spans="1:15" s="20" customFormat="1" ht="24" customHeight="1">
      <c r="A35" s="433"/>
      <c r="B35" s="627" t="s">
        <v>145</v>
      </c>
      <c r="C35" s="501"/>
      <c r="D35" s="628">
        <v>13</v>
      </c>
      <c r="E35" s="502" t="s">
        <v>359</v>
      </c>
      <c r="F35" s="436" t="s">
        <v>146</v>
      </c>
      <c r="G35" s="437">
        <v>36809</v>
      </c>
      <c r="H35" s="629"/>
      <c r="I35" s="628">
        <v>13</v>
      </c>
      <c r="J35" s="502" t="s">
        <v>359</v>
      </c>
      <c r="K35" s="436" t="s">
        <v>146</v>
      </c>
      <c r="L35" s="437">
        <v>36809</v>
      </c>
      <c r="M35" s="630"/>
      <c r="N35" s="454" t="s">
        <v>361</v>
      </c>
      <c r="O35" s="226"/>
    </row>
    <row r="36" spans="1:14" s="249" customFormat="1" ht="24" customHeight="1">
      <c r="A36" s="250"/>
      <c r="B36" s="243" t="s">
        <v>172</v>
      </c>
      <c r="C36" s="246"/>
      <c r="D36" s="251">
        <f>D7+D21+D32</f>
        <v>19581</v>
      </c>
      <c r="E36" s="244"/>
      <c r="F36" s="244"/>
      <c r="G36" s="258"/>
      <c r="H36" s="246"/>
      <c r="I36" s="251">
        <f>I7+I21+I32</f>
        <v>19581</v>
      </c>
      <c r="J36" s="244"/>
      <c r="K36" s="244"/>
      <c r="L36" s="256"/>
      <c r="M36" s="246"/>
      <c r="N36" s="302"/>
    </row>
    <row r="37" spans="1:14" s="14" customFormat="1" ht="17.25" customHeight="1">
      <c r="A37" s="46"/>
      <c r="B37" s="756" t="s">
        <v>514</v>
      </c>
      <c r="C37" s="66"/>
      <c r="D37" s="66"/>
      <c r="E37" s="66"/>
      <c r="F37" s="66"/>
      <c r="G37" s="196"/>
      <c r="H37" s="66"/>
      <c r="I37" s="66"/>
      <c r="J37" s="66"/>
      <c r="K37" s="66"/>
      <c r="L37" s="66"/>
      <c r="M37" s="66"/>
      <c r="N37" s="25"/>
    </row>
    <row r="38" spans="1:14" s="117" customFormat="1" ht="12.75">
      <c r="A38" s="155" t="s">
        <v>515</v>
      </c>
      <c r="B38" s="155" t="s">
        <v>612</v>
      </c>
      <c r="C38" s="67"/>
      <c r="D38" s="67"/>
      <c r="E38" s="67"/>
      <c r="F38" s="67"/>
      <c r="G38" s="195"/>
      <c r="H38" s="67"/>
      <c r="I38" s="67"/>
      <c r="J38" s="67"/>
      <c r="K38" s="67"/>
      <c r="L38" s="67"/>
      <c r="M38" s="67"/>
      <c r="N38" s="306"/>
    </row>
    <row r="39" spans="1:14" s="14" customFormat="1" ht="12.75">
      <c r="A39" s="307"/>
      <c r="B39" s="152" t="s">
        <v>576</v>
      </c>
      <c r="C39" s="66"/>
      <c r="D39" s="66"/>
      <c r="E39" s="66"/>
      <c r="F39" s="66"/>
      <c r="G39" s="196"/>
      <c r="H39" s="66"/>
      <c r="I39" s="66"/>
      <c r="J39" s="66"/>
      <c r="K39" s="66"/>
      <c r="L39" s="66"/>
      <c r="M39" s="66"/>
      <c r="N39" s="25"/>
    </row>
  </sheetData>
  <mergeCells count="1">
    <mergeCell ref="A21:B21"/>
  </mergeCells>
  <printOptions horizontalCentered="1"/>
  <pageMargins left="0.3937007874015748" right="0.3937007874015748" top="0.5511811023622047" bottom="0.5511811023622047" header="0.35433070866141736" footer="0.31496062992125984"/>
  <pageSetup firstPageNumber="16" useFirstPageNumber="1" horizontalDpi="600" verticalDpi="600" orientation="landscape" paperSize="9" scale="70" r:id="rId1"/>
  <headerFooter alignWithMargins="0">
    <oddFooter>&amp;R&amp;"Arial,Grassetto"&amp;12&amp;P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25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4.28125" style="17" customWidth="1"/>
    <col min="2" max="2" width="49.7109375" style="43" customWidth="1"/>
    <col min="3" max="3" width="5.57421875" style="67" customWidth="1"/>
    <col min="4" max="7" width="10.7109375" style="67" customWidth="1"/>
    <col min="8" max="8" width="5.57421875" style="67" customWidth="1"/>
    <col min="9" max="12" width="10.7109375" style="67" customWidth="1"/>
    <col min="13" max="13" width="5.57421875" style="58" customWidth="1"/>
    <col min="14" max="14" width="30.7109375" style="31" customWidth="1"/>
    <col min="15" max="16384" width="9.140625" style="3" customWidth="1"/>
  </cols>
  <sheetData>
    <row r="1" spans="1:14" s="13" customFormat="1" ht="19.5">
      <c r="A1" s="223" t="s">
        <v>344</v>
      </c>
      <c r="B1" s="34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32"/>
    </row>
    <row r="2" spans="1:14" s="1" customFormat="1" ht="19.5">
      <c r="A2" s="223" t="s">
        <v>330</v>
      </c>
      <c r="B2" s="35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33"/>
    </row>
    <row r="3" spans="1:14" s="2" customFormat="1" ht="12">
      <c r="A3" s="39"/>
      <c r="B3" s="36"/>
      <c r="C3" s="67"/>
      <c r="D3" s="67"/>
      <c r="E3" s="67"/>
      <c r="F3" s="67"/>
      <c r="G3" s="67"/>
      <c r="H3" s="67"/>
      <c r="I3" s="67"/>
      <c r="J3" s="67"/>
      <c r="K3" s="67"/>
      <c r="L3" s="67"/>
      <c r="M3" s="58"/>
      <c r="N3" s="29" t="s">
        <v>345</v>
      </c>
    </row>
    <row r="4" spans="1:14" s="89" customFormat="1" ht="15.75">
      <c r="A4" s="87"/>
      <c r="B4" s="88"/>
      <c r="C4" s="90"/>
      <c r="D4" s="174" t="s">
        <v>315</v>
      </c>
      <c r="E4" s="175"/>
      <c r="F4" s="175"/>
      <c r="G4" s="176"/>
      <c r="H4" s="184"/>
      <c r="I4" s="174" t="s">
        <v>316</v>
      </c>
      <c r="J4" s="183"/>
      <c r="K4" s="183"/>
      <c r="L4" s="176"/>
      <c r="M4" s="90"/>
      <c r="N4" s="305"/>
    </row>
    <row r="5" spans="1:14" ht="39" customHeight="1">
      <c r="A5" s="85" t="s">
        <v>346</v>
      </c>
      <c r="B5" s="83"/>
      <c r="C5" s="63"/>
      <c r="D5" s="177" t="s">
        <v>347</v>
      </c>
      <c r="E5" s="178" t="s">
        <v>348</v>
      </c>
      <c r="F5" s="178" t="s">
        <v>349</v>
      </c>
      <c r="G5" s="179" t="s">
        <v>350</v>
      </c>
      <c r="H5" s="185"/>
      <c r="I5" s="177" t="s">
        <v>347</v>
      </c>
      <c r="J5" s="178" t="s">
        <v>348</v>
      </c>
      <c r="K5" s="178" t="s">
        <v>349</v>
      </c>
      <c r="L5" s="179" t="s">
        <v>350</v>
      </c>
      <c r="M5" s="63"/>
      <c r="N5" s="28" t="s">
        <v>351</v>
      </c>
    </row>
    <row r="6" spans="1:14" s="17" customFormat="1" ht="12">
      <c r="A6" s="11"/>
      <c r="B6" s="37"/>
      <c r="C6" s="54"/>
      <c r="D6" s="180"/>
      <c r="E6" s="181"/>
      <c r="F6" s="181"/>
      <c r="G6" s="182"/>
      <c r="H6" s="186"/>
      <c r="I6" s="180"/>
      <c r="J6" s="181"/>
      <c r="K6" s="181"/>
      <c r="L6" s="182"/>
      <c r="M6" s="54"/>
      <c r="N6" s="76"/>
    </row>
    <row r="7" spans="1:14" s="18" customFormat="1" ht="24.75" customHeight="1">
      <c r="A7" s="631" t="s">
        <v>577</v>
      </c>
      <c r="B7" s="592"/>
      <c r="C7" s="381"/>
      <c r="D7" s="382">
        <f>SUM(D8:D9)</f>
        <v>346</v>
      </c>
      <c r="E7" s="381"/>
      <c r="F7" s="381"/>
      <c r="G7" s="381"/>
      <c r="H7" s="381"/>
      <c r="I7" s="382">
        <f>SUM(I8:I9)</f>
        <v>346</v>
      </c>
      <c r="J7" s="381"/>
      <c r="K7" s="381"/>
      <c r="L7" s="381"/>
      <c r="M7" s="381"/>
      <c r="N7" s="385"/>
    </row>
    <row r="8" spans="1:14" s="44" customFormat="1" ht="24">
      <c r="A8" s="386"/>
      <c r="B8" s="405" t="s">
        <v>589</v>
      </c>
      <c r="C8" s="388"/>
      <c r="D8" s="389">
        <v>217</v>
      </c>
      <c r="E8" s="419" t="s">
        <v>391</v>
      </c>
      <c r="F8" s="622" t="s">
        <v>590</v>
      </c>
      <c r="G8" s="620">
        <v>36550</v>
      </c>
      <c r="H8" s="388"/>
      <c r="I8" s="389">
        <v>217</v>
      </c>
      <c r="J8" s="419" t="s">
        <v>391</v>
      </c>
      <c r="K8" s="622" t="s">
        <v>590</v>
      </c>
      <c r="L8" s="620">
        <v>36550</v>
      </c>
      <c r="M8" s="388"/>
      <c r="N8" s="393" t="s">
        <v>435</v>
      </c>
    </row>
    <row r="9" spans="1:14" s="44" customFormat="1" ht="24">
      <c r="A9" s="386"/>
      <c r="B9" s="405" t="s">
        <v>591</v>
      </c>
      <c r="C9" s="388"/>
      <c r="D9" s="389">
        <v>129</v>
      </c>
      <c r="E9" s="419" t="s">
        <v>391</v>
      </c>
      <c r="F9" s="552" t="s">
        <v>365</v>
      </c>
      <c r="G9" s="620">
        <v>36566</v>
      </c>
      <c r="H9" s="388"/>
      <c r="I9" s="389">
        <v>129</v>
      </c>
      <c r="J9" s="419" t="s">
        <v>391</v>
      </c>
      <c r="K9" s="552" t="s">
        <v>365</v>
      </c>
      <c r="L9" s="620">
        <v>36566</v>
      </c>
      <c r="M9" s="388"/>
      <c r="N9" s="393" t="s">
        <v>435</v>
      </c>
    </row>
    <row r="10" spans="1:14" s="18" customFormat="1" ht="24.75" customHeight="1">
      <c r="A10" s="597" t="s">
        <v>592</v>
      </c>
      <c r="B10" s="477"/>
      <c r="C10" s="388"/>
      <c r="D10" s="401">
        <f>SUM(D11:D23)</f>
        <v>574</v>
      </c>
      <c r="E10" s="388"/>
      <c r="F10" s="388"/>
      <c r="G10" s="388"/>
      <c r="H10" s="388"/>
      <c r="I10" s="401">
        <f>SUM(I11:I23)</f>
        <v>574</v>
      </c>
      <c r="J10" s="388"/>
      <c r="K10" s="388"/>
      <c r="L10" s="388"/>
      <c r="M10" s="388"/>
      <c r="N10" s="393"/>
    </row>
    <row r="11" spans="1:15" s="44" customFormat="1" ht="12.75" customHeight="1">
      <c r="A11" s="632"/>
      <c r="B11" s="595" t="s">
        <v>594</v>
      </c>
      <c r="C11" s="388"/>
      <c r="D11" s="389">
        <v>48</v>
      </c>
      <c r="E11" s="419" t="s">
        <v>359</v>
      </c>
      <c r="F11" s="622" t="s">
        <v>365</v>
      </c>
      <c r="G11" s="620">
        <v>36672</v>
      </c>
      <c r="H11" s="388"/>
      <c r="I11" s="389">
        <v>48</v>
      </c>
      <c r="J11" s="419" t="s">
        <v>359</v>
      </c>
      <c r="K11" s="622" t="s">
        <v>365</v>
      </c>
      <c r="L11" s="620">
        <v>36672</v>
      </c>
      <c r="M11" s="388"/>
      <c r="N11" s="415"/>
      <c r="O11" s="215"/>
    </row>
    <row r="12" spans="1:14" s="44" customFormat="1" ht="12.75" customHeight="1">
      <c r="A12" s="632"/>
      <c r="B12" s="595" t="s">
        <v>596</v>
      </c>
      <c r="C12" s="388"/>
      <c r="D12" s="389">
        <v>16</v>
      </c>
      <c r="E12" s="633" t="s">
        <v>597</v>
      </c>
      <c r="F12" s="634" t="s">
        <v>598</v>
      </c>
      <c r="G12" s="635">
        <v>36606</v>
      </c>
      <c r="H12" s="388"/>
      <c r="I12" s="389">
        <v>16</v>
      </c>
      <c r="J12" s="633" t="s">
        <v>597</v>
      </c>
      <c r="K12" s="634" t="s">
        <v>598</v>
      </c>
      <c r="L12" s="635">
        <v>36606</v>
      </c>
      <c r="M12" s="388"/>
      <c r="N12" s="393"/>
    </row>
    <row r="13" spans="1:14" s="44" customFormat="1" ht="12.75" customHeight="1">
      <c r="A13" s="632"/>
      <c r="B13" s="595"/>
      <c r="C13" s="388"/>
      <c r="D13" s="389">
        <v>4</v>
      </c>
      <c r="E13" s="419" t="s">
        <v>599</v>
      </c>
      <c r="F13" s="388"/>
      <c r="G13" s="388"/>
      <c r="H13" s="388"/>
      <c r="I13" s="389">
        <v>4</v>
      </c>
      <c r="J13" s="419" t="s">
        <v>599</v>
      </c>
      <c r="K13" s="388"/>
      <c r="L13" s="388"/>
      <c r="M13" s="388"/>
      <c r="N13" s="393"/>
    </row>
    <row r="14" spans="1:14" s="226" customFormat="1" ht="12.75">
      <c r="A14" s="636"/>
      <c r="B14" s="599" t="s">
        <v>653</v>
      </c>
      <c r="C14" s="388"/>
      <c r="D14" s="389">
        <v>6</v>
      </c>
      <c r="E14" s="419" t="s">
        <v>364</v>
      </c>
      <c r="F14" s="419" t="s">
        <v>654</v>
      </c>
      <c r="G14" s="390">
        <v>36683</v>
      </c>
      <c r="H14" s="418"/>
      <c r="I14" s="389">
        <v>6</v>
      </c>
      <c r="J14" s="419" t="s">
        <v>364</v>
      </c>
      <c r="K14" s="419" t="s">
        <v>654</v>
      </c>
      <c r="L14" s="390">
        <v>36683</v>
      </c>
      <c r="M14" s="418"/>
      <c r="N14" s="415" t="s">
        <v>414</v>
      </c>
    </row>
    <row r="15" spans="1:14" s="226" customFormat="1" ht="12.75">
      <c r="A15" s="636"/>
      <c r="B15" s="598" t="s">
        <v>434</v>
      </c>
      <c r="C15" s="388"/>
      <c r="D15" s="389">
        <v>3</v>
      </c>
      <c r="E15" s="419" t="s">
        <v>154</v>
      </c>
      <c r="F15" s="419" t="s">
        <v>365</v>
      </c>
      <c r="G15" s="390">
        <v>36865</v>
      </c>
      <c r="H15" s="418"/>
      <c r="I15" s="389">
        <v>3</v>
      </c>
      <c r="J15" s="419" t="s">
        <v>154</v>
      </c>
      <c r="K15" s="419" t="s">
        <v>365</v>
      </c>
      <c r="L15" s="390">
        <v>36865</v>
      </c>
      <c r="M15" s="418"/>
      <c r="N15" s="415"/>
    </row>
    <row r="16" spans="1:14" s="44" customFormat="1" ht="12.75" customHeight="1">
      <c r="A16" s="632"/>
      <c r="B16" s="405" t="s">
        <v>176</v>
      </c>
      <c r="C16" s="388"/>
      <c r="D16" s="389">
        <v>51</v>
      </c>
      <c r="E16" s="419" t="s">
        <v>364</v>
      </c>
      <c r="F16" s="622" t="s">
        <v>177</v>
      </c>
      <c r="G16" s="620">
        <v>36655</v>
      </c>
      <c r="H16" s="388"/>
      <c r="I16" s="389">
        <v>51</v>
      </c>
      <c r="J16" s="419" t="s">
        <v>364</v>
      </c>
      <c r="K16" s="622" t="s">
        <v>177</v>
      </c>
      <c r="L16" s="620">
        <v>36655</v>
      </c>
      <c r="M16" s="388"/>
      <c r="N16" s="410" t="s">
        <v>425</v>
      </c>
    </row>
    <row r="17" spans="1:14" s="44" customFormat="1" ht="12.75" customHeight="1">
      <c r="A17" s="632"/>
      <c r="B17" s="405" t="s">
        <v>176</v>
      </c>
      <c r="C17" s="388"/>
      <c r="D17" s="389">
        <v>19</v>
      </c>
      <c r="E17" s="419" t="s">
        <v>599</v>
      </c>
      <c r="F17" s="552" t="s">
        <v>365</v>
      </c>
      <c r="G17" s="620">
        <v>36665</v>
      </c>
      <c r="H17" s="388"/>
      <c r="I17" s="389">
        <v>19</v>
      </c>
      <c r="J17" s="419" t="s">
        <v>599</v>
      </c>
      <c r="K17" s="552" t="s">
        <v>365</v>
      </c>
      <c r="L17" s="620">
        <v>36665</v>
      </c>
      <c r="M17" s="388"/>
      <c r="N17" s="410"/>
    </row>
    <row r="18" spans="1:14" s="44" customFormat="1" ht="12.75" customHeight="1">
      <c r="A18" s="632"/>
      <c r="B18" s="405" t="s">
        <v>267</v>
      </c>
      <c r="C18" s="388"/>
      <c r="D18" s="389">
        <v>20</v>
      </c>
      <c r="E18" s="419" t="s">
        <v>154</v>
      </c>
      <c r="F18" s="552" t="s">
        <v>268</v>
      </c>
      <c r="G18" s="620">
        <v>36739</v>
      </c>
      <c r="H18" s="388"/>
      <c r="I18" s="389">
        <v>20</v>
      </c>
      <c r="J18" s="419" t="s">
        <v>154</v>
      </c>
      <c r="K18" s="552" t="s">
        <v>268</v>
      </c>
      <c r="L18" s="620">
        <v>36739</v>
      </c>
      <c r="M18" s="388"/>
      <c r="N18" s="410"/>
    </row>
    <row r="19" spans="1:14" s="44" customFormat="1" ht="24">
      <c r="A19" s="632"/>
      <c r="B19" s="595" t="s">
        <v>116</v>
      </c>
      <c r="C19" s="388"/>
      <c r="D19" s="389">
        <v>29</v>
      </c>
      <c r="E19" s="419" t="s">
        <v>364</v>
      </c>
      <c r="F19" s="622" t="s">
        <v>114</v>
      </c>
      <c r="G19" s="620">
        <v>36613</v>
      </c>
      <c r="H19" s="388"/>
      <c r="I19" s="389">
        <v>29</v>
      </c>
      <c r="J19" s="419" t="s">
        <v>364</v>
      </c>
      <c r="K19" s="622" t="s">
        <v>114</v>
      </c>
      <c r="L19" s="620">
        <v>36613</v>
      </c>
      <c r="M19" s="388"/>
      <c r="N19" s="393" t="s">
        <v>115</v>
      </c>
    </row>
    <row r="20" spans="1:14" s="44" customFormat="1" ht="12.75" customHeight="1">
      <c r="A20" s="632"/>
      <c r="B20" s="595" t="s">
        <v>153</v>
      </c>
      <c r="C20" s="388"/>
      <c r="D20" s="389">
        <v>28</v>
      </c>
      <c r="E20" s="419" t="s">
        <v>154</v>
      </c>
      <c r="F20" s="552" t="s">
        <v>365</v>
      </c>
      <c r="G20" s="620">
        <v>36622</v>
      </c>
      <c r="H20" s="388"/>
      <c r="I20" s="389">
        <v>28</v>
      </c>
      <c r="J20" s="419" t="s">
        <v>154</v>
      </c>
      <c r="K20" s="552" t="s">
        <v>365</v>
      </c>
      <c r="L20" s="620">
        <v>36622</v>
      </c>
      <c r="M20" s="388"/>
      <c r="N20" s="393"/>
    </row>
    <row r="21" spans="1:14" s="44" customFormat="1" ht="24">
      <c r="A21" s="632"/>
      <c r="B21" s="405" t="s">
        <v>261</v>
      </c>
      <c r="C21" s="388"/>
      <c r="D21" s="389">
        <v>22</v>
      </c>
      <c r="E21" s="419" t="s">
        <v>154</v>
      </c>
      <c r="F21" s="552" t="s">
        <v>260</v>
      </c>
      <c r="G21" s="620">
        <v>36725</v>
      </c>
      <c r="H21" s="388"/>
      <c r="I21" s="389">
        <v>22</v>
      </c>
      <c r="J21" s="419" t="s">
        <v>154</v>
      </c>
      <c r="K21" s="552" t="s">
        <v>260</v>
      </c>
      <c r="L21" s="620">
        <v>36725</v>
      </c>
      <c r="M21" s="388"/>
      <c r="N21" s="393"/>
    </row>
    <row r="22" spans="1:14" s="44" customFormat="1" ht="24">
      <c r="A22" s="632"/>
      <c r="B22" s="405" t="s">
        <v>660</v>
      </c>
      <c r="C22" s="388"/>
      <c r="D22" s="526">
        <v>28</v>
      </c>
      <c r="E22" s="397" t="s">
        <v>154</v>
      </c>
      <c r="F22" s="580" t="s">
        <v>365</v>
      </c>
      <c r="G22" s="390">
        <v>36843</v>
      </c>
      <c r="H22" s="418"/>
      <c r="I22" s="526">
        <v>28</v>
      </c>
      <c r="J22" s="397" t="s">
        <v>154</v>
      </c>
      <c r="K22" s="580" t="s">
        <v>365</v>
      </c>
      <c r="L22" s="637">
        <v>36843</v>
      </c>
      <c r="M22" s="388"/>
      <c r="N22" s="393"/>
    </row>
    <row r="23" spans="1:14" s="20" customFormat="1" ht="12" customHeight="1">
      <c r="A23" s="638"/>
      <c r="B23" s="639" t="s">
        <v>602</v>
      </c>
      <c r="C23" s="435"/>
      <c r="D23" s="436">
        <v>300</v>
      </c>
      <c r="E23" s="502" t="s">
        <v>599</v>
      </c>
      <c r="F23" s="640" t="s">
        <v>365</v>
      </c>
      <c r="G23" s="641">
        <v>36840</v>
      </c>
      <c r="H23" s="435"/>
      <c r="I23" s="436">
        <v>300</v>
      </c>
      <c r="J23" s="502" t="s">
        <v>599</v>
      </c>
      <c r="K23" s="640" t="s">
        <v>365</v>
      </c>
      <c r="L23" s="641">
        <v>36840</v>
      </c>
      <c r="M23" s="435"/>
      <c r="N23" s="440"/>
    </row>
    <row r="24" spans="1:14" s="249" customFormat="1" ht="24" customHeight="1">
      <c r="A24" s="250"/>
      <c r="B24" s="243" t="s">
        <v>172</v>
      </c>
      <c r="C24" s="246"/>
      <c r="D24" s="251">
        <f>D7+D10</f>
        <v>920</v>
      </c>
      <c r="E24" s="244"/>
      <c r="F24" s="244"/>
      <c r="G24" s="256"/>
      <c r="H24" s="246"/>
      <c r="I24" s="251">
        <f>I7+I10</f>
        <v>920</v>
      </c>
      <c r="J24" s="244"/>
      <c r="K24" s="244"/>
      <c r="L24" s="256"/>
      <c r="M24" s="246"/>
      <c r="N24" s="302"/>
    </row>
    <row r="25" spans="2:14" s="44" customFormat="1" ht="12">
      <c r="B25" s="43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42"/>
    </row>
  </sheetData>
  <printOptions horizontalCentered="1"/>
  <pageMargins left="0.3937007874015748" right="0.3937007874015748" top="0.5511811023622047" bottom="0.5511811023622047" header="0.35433070866141736" footer="0.31496062992125984"/>
  <pageSetup firstPageNumber="17" useFirstPageNumber="1" horizontalDpi="600" verticalDpi="600" orientation="landscape" paperSize="9" scale="70" r:id="rId1"/>
  <headerFooter alignWithMargins="0">
    <oddFooter>&amp;R&amp;"Arial,Grassetto"&amp;12&amp;P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25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4.28125" style="17" customWidth="1"/>
    <col min="2" max="2" width="49.7109375" style="43" customWidth="1"/>
    <col min="3" max="3" width="5.57421875" style="67" customWidth="1"/>
    <col min="4" max="7" width="10.7109375" style="67" customWidth="1"/>
    <col min="8" max="8" width="5.57421875" style="67" customWidth="1"/>
    <col min="9" max="12" width="10.7109375" style="67" customWidth="1"/>
    <col min="13" max="13" width="5.57421875" style="58" customWidth="1"/>
    <col min="14" max="14" width="30.7109375" style="31" customWidth="1"/>
    <col min="15" max="16384" width="9.140625" style="3" customWidth="1"/>
  </cols>
  <sheetData>
    <row r="1" spans="1:14" s="13" customFormat="1" ht="19.5">
      <c r="A1" s="223" t="s">
        <v>344</v>
      </c>
      <c r="B1" s="34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32"/>
    </row>
    <row r="2" spans="1:14" s="1" customFormat="1" ht="19.5">
      <c r="A2" s="223" t="s">
        <v>331</v>
      </c>
      <c r="B2" s="35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33"/>
    </row>
    <row r="3" spans="1:14" s="2" customFormat="1" ht="12">
      <c r="A3" s="39"/>
      <c r="B3" s="36"/>
      <c r="C3" s="67"/>
      <c r="D3" s="67"/>
      <c r="E3" s="67"/>
      <c r="F3" s="67"/>
      <c r="G3" s="67"/>
      <c r="H3" s="67"/>
      <c r="I3" s="67"/>
      <c r="J3" s="67"/>
      <c r="K3" s="67"/>
      <c r="L3" s="67"/>
      <c r="M3" s="58"/>
      <c r="N3" s="29" t="s">
        <v>345</v>
      </c>
    </row>
    <row r="4" spans="1:14" s="98" customFormat="1" ht="15.75">
      <c r="A4" s="93"/>
      <c r="B4" s="94"/>
      <c r="C4" s="96"/>
      <c r="D4" s="174" t="s">
        <v>315</v>
      </c>
      <c r="E4" s="175"/>
      <c r="F4" s="175"/>
      <c r="G4" s="176"/>
      <c r="H4" s="184"/>
      <c r="I4" s="174" t="s">
        <v>316</v>
      </c>
      <c r="J4" s="183"/>
      <c r="K4" s="183"/>
      <c r="L4" s="176"/>
      <c r="M4" s="97"/>
      <c r="N4" s="304"/>
    </row>
    <row r="5" spans="1:14" ht="39" customHeight="1">
      <c r="A5" s="85" t="s">
        <v>346</v>
      </c>
      <c r="B5" s="83"/>
      <c r="C5" s="63"/>
      <c r="D5" s="177" t="s">
        <v>347</v>
      </c>
      <c r="E5" s="178" t="s">
        <v>348</v>
      </c>
      <c r="F5" s="178" t="s">
        <v>349</v>
      </c>
      <c r="G5" s="179" t="s">
        <v>350</v>
      </c>
      <c r="H5" s="185"/>
      <c r="I5" s="177" t="s">
        <v>347</v>
      </c>
      <c r="J5" s="178" t="s">
        <v>348</v>
      </c>
      <c r="K5" s="178" t="s">
        <v>349</v>
      </c>
      <c r="L5" s="179" t="s">
        <v>350</v>
      </c>
      <c r="M5" s="189"/>
      <c r="N5" s="28" t="s">
        <v>351</v>
      </c>
    </row>
    <row r="6" spans="1:14" s="17" customFormat="1" ht="12">
      <c r="A6" s="11"/>
      <c r="B6" s="37"/>
      <c r="C6" s="54"/>
      <c r="D6" s="180"/>
      <c r="E6" s="181"/>
      <c r="F6" s="181"/>
      <c r="G6" s="182"/>
      <c r="H6" s="186"/>
      <c r="I6" s="180"/>
      <c r="J6" s="181"/>
      <c r="K6" s="181"/>
      <c r="L6" s="182"/>
      <c r="M6" s="66"/>
      <c r="N6" s="76"/>
    </row>
    <row r="7" spans="1:14" s="18" customFormat="1" ht="24.75" customHeight="1">
      <c r="A7" s="631" t="s">
        <v>603</v>
      </c>
      <c r="B7" s="592"/>
      <c r="C7" s="381"/>
      <c r="D7" s="382">
        <f>SUM(D8:D11)</f>
        <v>4152</v>
      </c>
      <c r="E7" s="642"/>
      <c r="F7" s="642"/>
      <c r="G7" s="643"/>
      <c r="H7" s="644"/>
      <c r="I7" s="382">
        <f>SUM(I8:I11)</f>
        <v>4152</v>
      </c>
      <c r="J7" s="642"/>
      <c r="K7" s="642"/>
      <c r="L7" s="643"/>
      <c r="M7" s="644"/>
      <c r="N7" s="385"/>
    </row>
    <row r="8" spans="1:14" s="18" customFormat="1" ht="24.75" customHeight="1">
      <c r="A8" s="597"/>
      <c r="B8" s="595" t="s">
        <v>604</v>
      </c>
      <c r="C8" s="388"/>
      <c r="D8" s="389">
        <v>3786</v>
      </c>
      <c r="E8" s="419" t="s">
        <v>364</v>
      </c>
      <c r="F8" s="419" t="s">
        <v>365</v>
      </c>
      <c r="G8" s="390">
        <v>36864</v>
      </c>
      <c r="H8" s="486"/>
      <c r="I8" s="389">
        <v>3786</v>
      </c>
      <c r="J8" s="419" t="s">
        <v>364</v>
      </c>
      <c r="K8" s="419" t="s">
        <v>365</v>
      </c>
      <c r="L8" s="390">
        <v>36864</v>
      </c>
      <c r="M8" s="486"/>
      <c r="N8" s="393"/>
    </row>
    <row r="9" spans="1:14" s="44" customFormat="1" ht="12.75">
      <c r="A9" s="386"/>
      <c r="B9" s="405" t="s">
        <v>614</v>
      </c>
      <c r="C9" s="388"/>
      <c r="D9" s="389">
        <v>115</v>
      </c>
      <c r="E9" s="419" t="s">
        <v>359</v>
      </c>
      <c r="F9" s="419" t="s">
        <v>122</v>
      </c>
      <c r="G9" s="390">
        <v>36620</v>
      </c>
      <c r="H9" s="486"/>
      <c r="I9" s="389">
        <v>115</v>
      </c>
      <c r="J9" s="419" t="s">
        <v>359</v>
      </c>
      <c r="K9" s="419" t="s">
        <v>122</v>
      </c>
      <c r="L9" s="390">
        <v>36620</v>
      </c>
      <c r="M9" s="486"/>
      <c r="N9" s="393"/>
    </row>
    <row r="10" spans="1:14" s="44" customFormat="1" ht="12.75">
      <c r="A10" s="386"/>
      <c r="B10" s="405" t="s">
        <v>189</v>
      </c>
      <c r="C10" s="388"/>
      <c r="D10" s="389">
        <v>142</v>
      </c>
      <c r="E10" s="419" t="s">
        <v>599</v>
      </c>
      <c r="F10" s="419" t="s">
        <v>190</v>
      </c>
      <c r="G10" s="390">
        <v>36669</v>
      </c>
      <c r="H10" s="486"/>
      <c r="I10" s="389">
        <v>142</v>
      </c>
      <c r="J10" s="419" t="s">
        <v>599</v>
      </c>
      <c r="K10" s="419" t="s">
        <v>190</v>
      </c>
      <c r="L10" s="390">
        <v>36669</v>
      </c>
      <c r="M10" s="486"/>
      <c r="N10" s="393" t="s">
        <v>191</v>
      </c>
    </row>
    <row r="11" spans="1:14" s="44" customFormat="1" ht="12.75">
      <c r="A11" s="597"/>
      <c r="B11" s="405" t="s">
        <v>607</v>
      </c>
      <c r="C11" s="388"/>
      <c r="D11" s="389">
        <v>109</v>
      </c>
      <c r="E11" s="419" t="s">
        <v>599</v>
      </c>
      <c r="F11" s="419" t="s">
        <v>525</v>
      </c>
      <c r="G11" s="390">
        <v>36832</v>
      </c>
      <c r="H11" s="486"/>
      <c r="I11" s="389">
        <v>109</v>
      </c>
      <c r="J11" s="419" t="s">
        <v>599</v>
      </c>
      <c r="K11" s="419" t="s">
        <v>525</v>
      </c>
      <c r="L11" s="390">
        <v>36832</v>
      </c>
      <c r="M11" s="486"/>
      <c r="N11" s="393" t="s">
        <v>191</v>
      </c>
    </row>
    <row r="12" spans="1:14" s="20" customFormat="1" ht="24.75" customHeight="1">
      <c r="A12" s="597" t="s">
        <v>615</v>
      </c>
      <c r="B12" s="645"/>
      <c r="C12" s="388"/>
      <c r="D12" s="401">
        <f>SUM(D13:D17)</f>
        <v>1365</v>
      </c>
      <c r="E12" s="388"/>
      <c r="F12" s="388"/>
      <c r="G12" s="494"/>
      <c r="H12" s="418"/>
      <c r="I12" s="401">
        <f>SUM(I13:I17)</f>
        <v>1365</v>
      </c>
      <c r="J12" s="388"/>
      <c r="K12" s="388"/>
      <c r="L12" s="494"/>
      <c r="M12" s="418"/>
      <c r="N12" s="646"/>
    </row>
    <row r="13" spans="1:14" s="20" customFormat="1" ht="12.75">
      <c r="A13" s="647"/>
      <c r="B13" s="645" t="s">
        <v>616</v>
      </c>
      <c r="C13" s="388"/>
      <c r="D13" s="389">
        <v>850</v>
      </c>
      <c r="E13" s="419" t="s">
        <v>364</v>
      </c>
      <c r="F13" s="419" t="s">
        <v>270</v>
      </c>
      <c r="G13" s="390">
        <v>36739</v>
      </c>
      <c r="H13" s="418"/>
      <c r="I13" s="389">
        <v>850</v>
      </c>
      <c r="J13" s="419" t="s">
        <v>364</v>
      </c>
      <c r="K13" s="419" t="s">
        <v>365</v>
      </c>
      <c r="L13" s="390">
        <v>36797</v>
      </c>
      <c r="M13" s="418"/>
      <c r="N13" s="393"/>
    </row>
    <row r="14" spans="1:14" s="20" customFormat="1" ht="24">
      <c r="A14" s="632"/>
      <c r="B14" s="405" t="s">
        <v>618</v>
      </c>
      <c r="C14" s="388"/>
      <c r="D14" s="389">
        <v>250</v>
      </c>
      <c r="E14" s="419" t="s">
        <v>371</v>
      </c>
      <c r="F14" s="419" t="s">
        <v>365</v>
      </c>
      <c r="G14" s="390">
        <v>36599</v>
      </c>
      <c r="H14" s="418"/>
      <c r="I14" s="389">
        <v>250</v>
      </c>
      <c r="J14" s="419" t="s">
        <v>371</v>
      </c>
      <c r="K14" s="419" t="s">
        <v>365</v>
      </c>
      <c r="L14" s="390">
        <v>36599</v>
      </c>
      <c r="M14" s="418"/>
      <c r="N14" s="393"/>
    </row>
    <row r="15" spans="1:14" s="20" customFormat="1" ht="12.75">
      <c r="A15" s="632"/>
      <c r="B15" s="362" t="s">
        <v>621</v>
      </c>
      <c r="C15" s="388"/>
      <c r="D15" s="389">
        <v>210</v>
      </c>
      <c r="E15" s="419" t="s">
        <v>364</v>
      </c>
      <c r="F15" s="419" t="s">
        <v>531</v>
      </c>
      <c r="G15" s="390">
        <v>36832</v>
      </c>
      <c r="H15" s="418"/>
      <c r="I15" s="389">
        <v>210</v>
      </c>
      <c r="J15" s="419" t="s">
        <v>364</v>
      </c>
      <c r="K15" s="419" t="s">
        <v>365</v>
      </c>
      <c r="L15" s="390">
        <v>36852</v>
      </c>
      <c r="M15" s="418"/>
      <c r="N15" s="554"/>
    </row>
    <row r="16" spans="1:14" s="20" customFormat="1" ht="24">
      <c r="A16" s="632"/>
      <c r="B16" s="405" t="s">
        <v>378</v>
      </c>
      <c r="C16" s="388"/>
      <c r="D16" s="389">
        <v>46</v>
      </c>
      <c r="E16" s="524" t="s">
        <v>359</v>
      </c>
      <c r="F16" s="419" t="s">
        <v>365</v>
      </c>
      <c r="G16" s="390">
        <v>36837</v>
      </c>
      <c r="H16" s="418"/>
      <c r="I16" s="526">
        <v>46</v>
      </c>
      <c r="J16" s="419" t="s">
        <v>359</v>
      </c>
      <c r="K16" s="419" t="s">
        <v>365</v>
      </c>
      <c r="L16" s="390">
        <v>36837</v>
      </c>
      <c r="M16" s="418"/>
      <c r="N16" s="554"/>
    </row>
    <row r="17" spans="1:16" s="226" customFormat="1" ht="24">
      <c r="A17" s="412"/>
      <c r="B17" s="495" t="s">
        <v>75</v>
      </c>
      <c r="C17" s="418"/>
      <c r="D17" s="389">
        <v>9</v>
      </c>
      <c r="E17" s="419" t="s">
        <v>391</v>
      </c>
      <c r="F17" s="594" t="s">
        <v>365</v>
      </c>
      <c r="G17" s="420">
        <v>36658</v>
      </c>
      <c r="H17" s="357"/>
      <c r="I17" s="389">
        <v>9</v>
      </c>
      <c r="J17" s="419" t="s">
        <v>391</v>
      </c>
      <c r="K17" s="594" t="s">
        <v>365</v>
      </c>
      <c r="L17" s="420">
        <v>36658</v>
      </c>
      <c r="M17" s="421"/>
      <c r="N17" s="393" t="s">
        <v>392</v>
      </c>
      <c r="O17" s="214"/>
      <c r="P17" s="214"/>
    </row>
    <row r="18" spans="1:14" s="20" customFormat="1" ht="27.75" customHeight="1">
      <c r="A18" s="597" t="s">
        <v>622</v>
      </c>
      <c r="B18" s="477"/>
      <c r="C18" s="388"/>
      <c r="D18" s="401">
        <f>SUM(D19:D21)</f>
        <v>1705</v>
      </c>
      <c r="E18" s="388"/>
      <c r="F18" s="388"/>
      <c r="G18" s="494"/>
      <c r="H18" s="418"/>
      <c r="I18" s="401">
        <f>SUM(I19:I21)</f>
        <v>205</v>
      </c>
      <c r="J18" s="388"/>
      <c r="K18" s="388"/>
      <c r="L18" s="494"/>
      <c r="M18" s="418"/>
      <c r="N18" s="393"/>
    </row>
    <row r="19" spans="1:14" s="20" customFormat="1" ht="24">
      <c r="A19" s="386"/>
      <c r="B19" s="599" t="s">
        <v>32</v>
      </c>
      <c r="C19" s="388"/>
      <c r="D19" s="389">
        <v>1500</v>
      </c>
      <c r="E19" s="419" t="s">
        <v>364</v>
      </c>
      <c r="F19" s="649" t="s">
        <v>510</v>
      </c>
      <c r="G19" s="390">
        <v>36872</v>
      </c>
      <c r="H19" s="391"/>
      <c r="I19" s="448"/>
      <c r="J19" s="429"/>
      <c r="K19" s="429"/>
      <c r="L19" s="648"/>
      <c r="M19" s="418"/>
      <c r="N19" s="393"/>
    </row>
    <row r="20" spans="1:14" s="20" customFormat="1" ht="12.75">
      <c r="A20" s="386"/>
      <c r="B20" s="595" t="s">
        <v>130</v>
      </c>
      <c r="C20" s="388"/>
      <c r="D20" s="389">
        <v>159</v>
      </c>
      <c r="E20" s="419" t="s">
        <v>364</v>
      </c>
      <c r="F20" s="419" t="s">
        <v>131</v>
      </c>
      <c r="G20" s="390">
        <v>36620</v>
      </c>
      <c r="H20" s="418"/>
      <c r="I20" s="389">
        <v>159</v>
      </c>
      <c r="J20" s="419" t="s">
        <v>364</v>
      </c>
      <c r="K20" s="419" t="s">
        <v>131</v>
      </c>
      <c r="L20" s="390">
        <v>36620</v>
      </c>
      <c r="M20" s="418"/>
      <c r="N20" s="393" t="s">
        <v>115</v>
      </c>
    </row>
    <row r="21" spans="1:14" s="20" customFormat="1" ht="24">
      <c r="A21" s="386"/>
      <c r="B21" s="405" t="s">
        <v>95</v>
      </c>
      <c r="C21" s="388"/>
      <c r="D21" s="389">
        <v>46</v>
      </c>
      <c r="E21" s="419" t="s">
        <v>371</v>
      </c>
      <c r="F21" s="419" t="s">
        <v>365</v>
      </c>
      <c r="G21" s="390">
        <v>36867</v>
      </c>
      <c r="H21" s="418"/>
      <c r="I21" s="389">
        <v>46</v>
      </c>
      <c r="J21" s="419" t="s">
        <v>371</v>
      </c>
      <c r="K21" s="419" t="s">
        <v>365</v>
      </c>
      <c r="L21" s="390">
        <v>36867</v>
      </c>
      <c r="M21" s="418"/>
      <c r="N21" s="393"/>
    </row>
    <row r="22" spans="1:14" s="18" customFormat="1" ht="24.75" customHeight="1">
      <c r="A22" s="597" t="s">
        <v>623</v>
      </c>
      <c r="B22" s="477"/>
      <c r="C22" s="388"/>
      <c r="D22" s="401">
        <f>SUM(D23:D24)</f>
        <v>1350</v>
      </c>
      <c r="E22" s="388"/>
      <c r="F22" s="388"/>
      <c r="G22" s="390"/>
      <c r="H22" s="418"/>
      <c r="I22" s="401">
        <f>SUM(I23:I24)</f>
        <v>1350</v>
      </c>
      <c r="J22" s="388"/>
      <c r="K22" s="388"/>
      <c r="L22" s="494"/>
      <c r="M22" s="418"/>
      <c r="N22" s="393"/>
    </row>
    <row r="23" spans="1:14" s="20" customFormat="1" ht="24">
      <c r="A23" s="386"/>
      <c r="B23" s="405" t="s">
        <v>639</v>
      </c>
      <c r="C23" s="388"/>
      <c r="D23" s="389">
        <v>350</v>
      </c>
      <c r="E23" s="419" t="s">
        <v>371</v>
      </c>
      <c r="F23" s="419" t="s">
        <v>249</v>
      </c>
      <c r="G23" s="390">
        <v>36858</v>
      </c>
      <c r="H23" s="650"/>
      <c r="I23" s="389">
        <v>350</v>
      </c>
      <c r="J23" s="419" t="s">
        <v>371</v>
      </c>
      <c r="K23" s="419" t="s">
        <v>249</v>
      </c>
      <c r="L23" s="390">
        <v>36858</v>
      </c>
      <c r="M23" s="418"/>
      <c r="N23" s="411"/>
    </row>
    <row r="24" spans="1:14" s="20" customFormat="1" ht="36">
      <c r="A24" s="433"/>
      <c r="B24" s="434" t="s">
        <v>395</v>
      </c>
      <c r="C24" s="435"/>
      <c r="D24" s="436">
        <v>1000</v>
      </c>
      <c r="E24" s="502" t="s">
        <v>312</v>
      </c>
      <c r="F24" s="502" t="s">
        <v>313</v>
      </c>
      <c r="G24" s="437">
        <v>36669</v>
      </c>
      <c r="H24" s="501"/>
      <c r="I24" s="436">
        <v>1000</v>
      </c>
      <c r="J24" s="502" t="s">
        <v>312</v>
      </c>
      <c r="K24" s="502" t="s">
        <v>313</v>
      </c>
      <c r="L24" s="437">
        <v>36669</v>
      </c>
      <c r="M24" s="501"/>
      <c r="N24" s="651"/>
    </row>
    <row r="25" spans="1:14" s="249" customFormat="1" ht="24" customHeight="1">
      <c r="A25" s="250"/>
      <c r="B25" s="243" t="s">
        <v>172</v>
      </c>
      <c r="C25" s="246"/>
      <c r="D25" s="245">
        <f>D7+D12+D18+D22</f>
        <v>8572</v>
      </c>
      <c r="E25" s="244"/>
      <c r="F25" s="244"/>
      <c r="G25" s="256"/>
      <c r="H25" s="252"/>
      <c r="I25" s="245">
        <f>I7+I12+I18+I22</f>
        <v>7072</v>
      </c>
      <c r="J25" s="244"/>
      <c r="K25" s="244"/>
      <c r="L25" s="256"/>
      <c r="M25" s="252"/>
      <c r="N25" s="302"/>
    </row>
  </sheetData>
  <printOptions horizontalCentered="1"/>
  <pageMargins left="0.3937007874015748" right="0.3937007874015748" top="0.5511811023622047" bottom="0.5511811023622047" header="0.35433070866141736" footer="0.31496062992125984"/>
  <pageSetup firstPageNumber="18" useFirstPageNumber="1" horizontalDpi="600" verticalDpi="600" orientation="landscape" paperSize="9" scale="70" r:id="rId1"/>
  <headerFooter alignWithMargins="0">
    <oddFooter>&amp;R&amp;"Arial,Grassetto"&amp;12&amp;P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W26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4.28125" style="213" customWidth="1"/>
    <col min="2" max="2" width="49.7109375" style="216" customWidth="1"/>
    <col min="3" max="3" width="5.57421875" style="67" customWidth="1"/>
    <col min="4" max="7" width="10.7109375" style="67" customWidth="1"/>
    <col min="8" max="8" width="5.57421875" style="67" customWidth="1"/>
    <col min="9" max="12" width="10.7109375" style="67" customWidth="1"/>
    <col min="13" max="13" width="5.57421875" style="58" customWidth="1"/>
    <col min="14" max="14" width="30.7109375" style="218" customWidth="1"/>
    <col min="15" max="23" width="9.140625" style="298" customWidth="1"/>
    <col min="24" max="16384" width="9.140625" style="210" customWidth="1"/>
  </cols>
  <sheetData>
    <row r="1" spans="1:23" s="200" customFormat="1" ht="19.5">
      <c r="A1" s="223" t="s">
        <v>344</v>
      </c>
      <c r="B1" s="198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199"/>
      <c r="O1" s="298"/>
      <c r="P1" s="298"/>
      <c r="Q1" s="298"/>
      <c r="R1" s="298"/>
      <c r="S1" s="298"/>
      <c r="T1" s="298"/>
      <c r="U1" s="298"/>
      <c r="V1" s="298"/>
      <c r="W1" s="298"/>
    </row>
    <row r="2" spans="1:23" s="203" customFormat="1" ht="19.5">
      <c r="A2" s="223" t="s">
        <v>333</v>
      </c>
      <c r="B2" s="20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202"/>
      <c r="O2" s="298"/>
      <c r="P2" s="298"/>
      <c r="Q2" s="298"/>
      <c r="R2" s="298"/>
      <c r="S2" s="298"/>
      <c r="T2" s="298"/>
      <c r="U2" s="298"/>
      <c r="V2" s="298"/>
      <c r="W2" s="298"/>
    </row>
    <row r="3" spans="1:23" s="207" customFormat="1" ht="12.75">
      <c r="A3" s="204"/>
      <c r="B3" s="205"/>
      <c r="C3" s="67"/>
      <c r="D3" s="67"/>
      <c r="E3" s="67"/>
      <c r="F3" s="67"/>
      <c r="G3" s="67"/>
      <c r="H3" s="67"/>
      <c r="I3" s="67"/>
      <c r="J3" s="67"/>
      <c r="K3" s="67"/>
      <c r="L3" s="67"/>
      <c r="M3" s="58"/>
      <c r="N3" s="206" t="s">
        <v>345</v>
      </c>
      <c r="O3" s="298"/>
      <c r="P3" s="298"/>
      <c r="Q3" s="298"/>
      <c r="R3" s="298"/>
      <c r="S3" s="298"/>
      <c r="T3" s="298"/>
      <c r="U3" s="298"/>
      <c r="V3" s="298"/>
      <c r="W3" s="298"/>
    </row>
    <row r="4" spans="1:23" s="98" customFormat="1" ht="15.75">
      <c r="A4" s="93"/>
      <c r="B4" s="94"/>
      <c r="C4" s="96"/>
      <c r="D4" s="174" t="s">
        <v>315</v>
      </c>
      <c r="E4" s="175"/>
      <c r="F4" s="175"/>
      <c r="G4" s="176"/>
      <c r="H4" s="184"/>
      <c r="I4" s="174" t="s">
        <v>316</v>
      </c>
      <c r="J4" s="183"/>
      <c r="K4" s="183"/>
      <c r="L4" s="176"/>
      <c r="M4" s="97"/>
      <c r="N4" s="99"/>
      <c r="O4" s="299"/>
      <c r="P4" s="299"/>
      <c r="Q4" s="299"/>
      <c r="R4" s="299"/>
      <c r="S4" s="299"/>
      <c r="T4" s="299"/>
      <c r="U4" s="299"/>
      <c r="V4" s="299"/>
      <c r="W4" s="299"/>
    </row>
    <row r="5" spans="1:14" ht="39" customHeight="1">
      <c r="A5" s="77" t="s">
        <v>346</v>
      </c>
      <c r="B5" s="208"/>
      <c r="C5" s="63"/>
      <c r="D5" s="177" t="s">
        <v>347</v>
      </c>
      <c r="E5" s="178" t="s">
        <v>348</v>
      </c>
      <c r="F5" s="178" t="s">
        <v>349</v>
      </c>
      <c r="G5" s="179" t="s">
        <v>350</v>
      </c>
      <c r="H5" s="185"/>
      <c r="I5" s="177" t="s">
        <v>347</v>
      </c>
      <c r="J5" s="178" t="s">
        <v>348</v>
      </c>
      <c r="K5" s="178" t="s">
        <v>349</v>
      </c>
      <c r="L5" s="179" t="s">
        <v>350</v>
      </c>
      <c r="M5" s="189"/>
      <c r="N5" s="209" t="s">
        <v>351</v>
      </c>
    </row>
    <row r="6" spans="1:23" s="213" customFormat="1" ht="12.75">
      <c r="A6" s="211"/>
      <c r="B6" s="212"/>
      <c r="C6" s="54"/>
      <c r="D6" s="180"/>
      <c r="E6" s="181"/>
      <c r="F6" s="181"/>
      <c r="G6" s="182"/>
      <c r="H6" s="186"/>
      <c r="I6" s="180"/>
      <c r="J6" s="181"/>
      <c r="K6" s="181"/>
      <c r="L6" s="182"/>
      <c r="M6" s="54"/>
      <c r="N6" s="300"/>
      <c r="O6" s="298"/>
      <c r="P6" s="298"/>
      <c r="Q6" s="298"/>
      <c r="R6" s="298"/>
      <c r="S6" s="298"/>
      <c r="T6" s="298"/>
      <c r="U6" s="298"/>
      <c r="V6" s="298"/>
      <c r="W6" s="298"/>
    </row>
    <row r="7" spans="1:23" s="213" customFormat="1" ht="24" customHeight="1">
      <c r="A7" s="441" t="s">
        <v>90</v>
      </c>
      <c r="B7" s="652"/>
      <c r="C7" s="653"/>
      <c r="D7" s="382">
        <f>+D8</f>
        <v>2037</v>
      </c>
      <c r="E7" s="459"/>
      <c r="F7" s="459"/>
      <c r="G7" s="460"/>
      <c r="H7" s="461"/>
      <c r="I7" s="382">
        <f>+I8</f>
        <v>2037</v>
      </c>
      <c r="J7" s="459"/>
      <c r="K7" s="459"/>
      <c r="L7" s="460"/>
      <c r="M7" s="653"/>
      <c r="N7" s="654"/>
      <c r="O7" s="298"/>
      <c r="P7" s="298"/>
      <c r="Q7" s="298"/>
      <c r="R7" s="298"/>
      <c r="S7" s="298"/>
      <c r="T7" s="298"/>
      <c r="U7" s="298"/>
      <c r="V7" s="298"/>
      <c r="W7" s="298"/>
    </row>
    <row r="8" spans="1:23" s="215" customFormat="1" ht="12.75">
      <c r="A8" s="412"/>
      <c r="B8" s="655" t="s">
        <v>640</v>
      </c>
      <c r="C8" s="388"/>
      <c r="D8" s="389">
        <v>2037</v>
      </c>
      <c r="E8" s="397" t="s">
        <v>364</v>
      </c>
      <c r="F8" s="443" t="s">
        <v>530</v>
      </c>
      <c r="G8" s="444">
        <v>36832</v>
      </c>
      <c r="H8" s="428"/>
      <c r="I8" s="389">
        <v>2037</v>
      </c>
      <c r="J8" s="397" t="s">
        <v>364</v>
      </c>
      <c r="K8" s="443" t="s">
        <v>636</v>
      </c>
      <c r="L8" s="444">
        <v>36852</v>
      </c>
      <c r="M8" s="388"/>
      <c r="N8" s="415"/>
      <c r="O8" s="274"/>
      <c r="P8" s="274"/>
      <c r="Q8" s="274"/>
      <c r="R8" s="274"/>
      <c r="S8" s="274"/>
      <c r="T8" s="274"/>
      <c r="U8" s="274"/>
      <c r="V8" s="274"/>
      <c r="W8" s="274"/>
    </row>
    <row r="9" spans="1:23" s="214" customFormat="1" ht="24.75" customHeight="1">
      <c r="A9" s="412" t="s">
        <v>625</v>
      </c>
      <c r="B9" s="656"/>
      <c r="C9" s="388"/>
      <c r="D9" s="401">
        <f>SUM(D10:D15)</f>
        <v>201</v>
      </c>
      <c r="E9" s="397"/>
      <c r="F9" s="397"/>
      <c r="G9" s="397"/>
      <c r="H9" s="657"/>
      <c r="I9" s="401">
        <f>SUM(I10:I15)</f>
        <v>201</v>
      </c>
      <c r="J9" s="397"/>
      <c r="K9" s="397"/>
      <c r="L9" s="397"/>
      <c r="M9" s="388"/>
      <c r="N9" s="415"/>
      <c r="O9" s="157"/>
      <c r="P9" s="157"/>
      <c r="Q9" s="157"/>
      <c r="R9" s="157"/>
      <c r="S9" s="157"/>
      <c r="T9" s="157"/>
      <c r="U9" s="157"/>
      <c r="V9" s="157"/>
      <c r="W9" s="157"/>
    </row>
    <row r="10" spans="1:23" s="215" customFormat="1" ht="24">
      <c r="A10" s="412"/>
      <c r="B10" s="658" t="s">
        <v>626</v>
      </c>
      <c r="C10" s="388"/>
      <c r="D10" s="401"/>
      <c r="E10" s="397"/>
      <c r="F10" s="397"/>
      <c r="G10" s="397"/>
      <c r="H10" s="388"/>
      <c r="I10" s="401"/>
      <c r="J10" s="397"/>
      <c r="K10" s="397"/>
      <c r="L10" s="397"/>
      <c r="M10" s="388"/>
      <c r="N10" s="415"/>
      <c r="O10" s="274"/>
      <c r="P10" s="274"/>
      <c r="Q10" s="274"/>
      <c r="R10" s="274"/>
      <c r="S10" s="274"/>
      <c r="T10" s="274"/>
      <c r="U10" s="274"/>
      <c r="V10" s="274"/>
      <c r="W10" s="274"/>
    </row>
    <row r="11" spans="1:23" s="215" customFormat="1" ht="12.75">
      <c r="A11" s="412"/>
      <c r="B11" s="757" t="s">
        <v>33</v>
      </c>
      <c r="C11" s="388"/>
      <c r="D11" s="389">
        <v>61</v>
      </c>
      <c r="E11" s="397" t="s">
        <v>359</v>
      </c>
      <c r="F11" s="397" t="s">
        <v>373</v>
      </c>
      <c r="G11" s="390">
        <v>36788</v>
      </c>
      <c r="H11" s="388"/>
      <c r="I11" s="389">
        <v>61</v>
      </c>
      <c r="J11" s="397" t="s">
        <v>359</v>
      </c>
      <c r="K11" s="397" t="s">
        <v>373</v>
      </c>
      <c r="L11" s="390">
        <v>36788</v>
      </c>
      <c r="M11" s="388"/>
      <c r="N11" s="415"/>
      <c r="O11" s="274"/>
      <c r="P11" s="274"/>
      <c r="Q11" s="274"/>
      <c r="R11" s="274"/>
      <c r="S11" s="274"/>
      <c r="T11" s="274"/>
      <c r="U11" s="274"/>
      <c r="V11" s="274"/>
      <c r="W11" s="274"/>
    </row>
    <row r="12" spans="1:23" s="215" customFormat="1" ht="12.75">
      <c r="A12" s="412"/>
      <c r="B12" s="758" t="s">
        <v>34</v>
      </c>
      <c r="C12" s="388"/>
      <c r="D12" s="389">
        <v>13</v>
      </c>
      <c r="E12" s="397" t="s">
        <v>359</v>
      </c>
      <c r="F12" s="397" t="s">
        <v>365</v>
      </c>
      <c r="G12" s="390">
        <v>36843</v>
      </c>
      <c r="H12" s="388"/>
      <c r="I12" s="389">
        <v>13</v>
      </c>
      <c r="J12" s="397" t="s">
        <v>359</v>
      </c>
      <c r="K12" s="397" t="s">
        <v>365</v>
      </c>
      <c r="L12" s="390">
        <v>36843</v>
      </c>
      <c r="M12" s="388"/>
      <c r="N12" s="415"/>
      <c r="O12" s="274"/>
      <c r="P12" s="274"/>
      <c r="Q12" s="274"/>
      <c r="R12" s="274"/>
      <c r="S12" s="274"/>
      <c r="T12" s="274"/>
      <c r="U12" s="274"/>
      <c r="V12" s="274"/>
      <c r="W12" s="274"/>
    </row>
    <row r="13" spans="1:23" s="215" customFormat="1" ht="12.75">
      <c r="A13" s="412"/>
      <c r="B13" s="758" t="s">
        <v>35</v>
      </c>
      <c r="C13" s="388"/>
      <c r="D13" s="389">
        <v>80</v>
      </c>
      <c r="E13" s="397" t="s">
        <v>359</v>
      </c>
      <c r="F13" s="397" t="s">
        <v>365</v>
      </c>
      <c r="G13" s="390">
        <v>36858</v>
      </c>
      <c r="H13" s="388"/>
      <c r="I13" s="389">
        <v>80</v>
      </c>
      <c r="J13" s="397" t="s">
        <v>359</v>
      </c>
      <c r="K13" s="397" t="s">
        <v>365</v>
      </c>
      <c r="L13" s="390">
        <v>36858</v>
      </c>
      <c r="M13" s="388"/>
      <c r="N13" s="415"/>
      <c r="O13" s="274"/>
      <c r="P13" s="274"/>
      <c r="Q13" s="274"/>
      <c r="R13" s="274"/>
      <c r="S13" s="274"/>
      <c r="T13" s="274"/>
      <c r="U13" s="274"/>
      <c r="V13" s="274"/>
      <c r="W13" s="274"/>
    </row>
    <row r="14" spans="1:23" s="215" customFormat="1" ht="12.75">
      <c r="A14" s="412"/>
      <c r="B14" s="759" t="s">
        <v>36</v>
      </c>
      <c r="C14" s="388"/>
      <c r="D14" s="389">
        <v>34</v>
      </c>
      <c r="E14" s="397" t="s">
        <v>364</v>
      </c>
      <c r="F14" s="397" t="s">
        <v>365</v>
      </c>
      <c r="G14" s="390">
        <v>36851</v>
      </c>
      <c r="H14" s="388"/>
      <c r="I14" s="389">
        <v>34</v>
      </c>
      <c r="J14" s="397" t="s">
        <v>364</v>
      </c>
      <c r="K14" s="397" t="s">
        <v>365</v>
      </c>
      <c r="L14" s="390">
        <v>36851</v>
      </c>
      <c r="M14" s="388"/>
      <c r="N14" s="415" t="s">
        <v>361</v>
      </c>
      <c r="O14" s="274"/>
      <c r="P14" s="274"/>
      <c r="Q14" s="274"/>
      <c r="R14" s="274"/>
      <c r="S14" s="274"/>
      <c r="T14" s="274"/>
      <c r="U14" s="274"/>
      <c r="V14" s="274"/>
      <c r="W14" s="274"/>
    </row>
    <row r="15" spans="1:23" s="215" customFormat="1" ht="12.75">
      <c r="A15" s="412"/>
      <c r="B15" s="759" t="s">
        <v>36</v>
      </c>
      <c r="C15" s="388"/>
      <c r="D15" s="389">
        <v>13</v>
      </c>
      <c r="E15" s="397" t="s">
        <v>359</v>
      </c>
      <c r="F15" s="397" t="s">
        <v>269</v>
      </c>
      <c r="G15" s="390">
        <v>36739</v>
      </c>
      <c r="H15" s="388"/>
      <c r="I15" s="389">
        <v>13</v>
      </c>
      <c r="J15" s="397" t="s">
        <v>359</v>
      </c>
      <c r="K15" s="397" t="s">
        <v>269</v>
      </c>
      <c r="L15" s="390">
        <v>36739</v>
      </c>
      <c r="M15" s="388"/>
      <c r="N15" s="415"/>
      <c r="O15" s="274"/>
      <c r="P15" s="274"/>
      <c r="Q15" s="274"/>
      <c r="R15" s="274"/>
      <c r="S15" s="274"/>
      <c r="T15" s="274"/>
      <c r="U15" s="274"/>
      <c r="V15" s="274"/>
      <c r="W15" s="274"/>
    </row>
    <row r="16" spans="1:23" s="214" customFormat="1" ht="24.75" customHeight="1">
      <c r="A16" s="412" t="s">
        <v>396</v>
      </c>
      <c r="B16" s="659"/>
      <c r="C16" s="388"/>
      <c r="D16" s="401">
        <f>SUM(D17:D20)</f>
        <v>186</v>
      </c>
      <c r="E16" s="397"/>
      <c r="F16" s="397"/>
      <c r="G16" s="397"/>
      <c r="H16" s="388"/>
      <c r="I16" s="401">
        <f>SUM(I17:I20)</f>
        <v>186</v>
      </c>
      <c r="J16" s="397"/>
      <c r="K16" s="397"/>
      <c r="L16" s="397"/>
      <c r="M16" s="388"/>
      <c r="N16" s="415"/>
      <c r="O16" s="157"/>
      <c r="P16" s="157"/>
      <c r="Q16" s="157"/>
      <c r="R16" s="157"/>
      <c r="S16" s="157"/>
      <c r="T16" s="157"/>
      <c r="U16" s="157"/>
      <c r="V16" s="157"/>
      <c r="W16" s="157"/>
    </row>
    <row r="17" spans="1:23" s="215" customFormat="1" ht="24">
      <c r="A17" s="412"/>
      <c r="B17" s="658" t="s">
        <v>657</v>
      </c>
      <c r="C17" s="388"/>
      <c r="D17" s="389">
        <v>144</v>
      </c>
      <c r="E17" s="397" t="s">
        <v>371</v>
      </c>
      <c r="F17" s="544" t="s">
        <v>658</v>
      </c>
      <c r="G17" s="390">
        <v>36578</v>
      </c>
      <c r="H17" s="388"/>
      <c r="I17" s="389">
        <v>144</v>
      </c>
      <c r="J17" s="397" t="s">
        <v>371</v>
      </c>
      <c r="K17" s="544" t="s">
        <v>658</v>
      </c>
      <c r="L17" s="390">
        <v>36578</v>
      </c>
      <c r="M17" s="388"/>
      <c r="N17" s="415"/>
      <c r="O17" s="274"/>
      <c r="P17" s="274"/>
      <c r="Q17" s="274"/>
      <c r="R17" s="274"/>
      <c r="S17" s="274"/>
      <c r="T17" s="274"/>
      <c r="U17" s="274"/>
      <c r="V17" s="274"/>
      <c r="W17" s="274"/>
    </row>
    <row r="18" spans="1:23" s="215" customFormat="1" ht="12.75">
      <c r="A18" s="412"/>
      <c r="B18" s="658" t="s">
        <v>284</v>
      </c>
      <c r="C18" s="388"/>
      <c r="D18" s="389">
        <v>20</v>
      </c>
      <c r="E18" s="397" t="s">
        <v>371</v>
      </c>
      <c r="F18" s="545" t="s">
        <v>143</v>
      </c>
      <c r="G18" s="390">
        <v>36837</v>
      </c>
      <c r="H18" s="388"/>
      <c r="I18" s="389">
        <v>20</v>
      </c>
      <c r="J18" s="397" t="s">
        <v>371</v>
      </c>
      <c r="K18" s="545" t="s">
        <v>143</v>
      </c>
      <c r="L18" s="390">
        <v>36837</v>
      </c>
      <c r="M18" s="388"/>
      <c r="N18" s="415"/>
      <c r="O18" s="274"/>
      <c r="P18" s="274"/>
      <c r="Q18" s="274"/>
      <c r="R18" s="274"/>
      <c r="S18" s="274"/>
      <c r="T18" s="274"/>
      <c r="U18" s="274"/>
      <c r="V18" s="274"/>
      <c r="W18" s="274"/>
    </row>
    <row r="19" spans="1:23" s="215" customFormat="1" ht="12.75">
      <c r="A19" s="412"/>
      <c r="B19" s="658" t="s">
        <v>455</v>
      </c>
      <c r="C19" s="388"/>
      <c r="D19" s="389">
        <v>9</v>
      </c>
      <c r="E19" s="397" t="s">
        <v>565</v>
      </c>
      <c r="F19" s="545" t="s">
        <v>365</v>
      </c>
      <c r="G19" s="390">
        <v>36874</v>
      </c>
      <c r="H19" s="388"/>
      <c r="I19" s="389">
        <v>9</v>
      </c>
      <c r="J19" s="397" t="s">
        <v>565</v>
      </c>
      <c r="K19" s="545" t="s">
        <v>365</v>
      </c>
      <c r="L19" s="390">
        <v>36874</v>
      </c>
      <c r="M19" s="388"/>
      <c r="N19" s="415"/>
      <c r="O19" s="274"/>
      <c r="P19" s="274"/>
      <c r="Q19" s="274"/>
      <c r="R19" s="274"/>
      <c r="S19" s="274"/>
      <c r="T19" s="274"/>
      <c r="U19" s="274"/>
      <c r="V19" s="274"/>
      <c r="W19" s="274"/>
    </row>
    <row r="20" spans="1:23" s="215" customFormat="1" ht="12.75">
      <c r="A20" s="499"/>
      <c r="B20" s="660"/>
      <c r="C20" s="435"/>
      <c r="D20" s="436">
        <v>13</v>
      </c>
      <c r="E20" s="661" t="s">
        <v>359</v>
      </c>
      <c r="F20" s="662"/>
      <c r="G20" s="437"/>
      <c r="H20" s="435"/>
      <c r="I20" s="436">
        <v>13</v>
      </c>
      <c r="J20" s="661" t="s">
        <v>359</v>
      </c>
      <c r="K20" s="662"/>
      <c r="L20" s="437"/>
      <c r="M20" s="435"/>
      <c r="N20" s="454"/>
      <c r="O20" s="274"/>
      <c r="P20" s="274"/>
      <c r="Q20" s="274"/>
      <c r="R20" s="274"/>
      <c r="S20" s="274"/>
      <c r="T20" s="274"/>
      <c r="U20" s="274"/>
      <c r="V20" s="274"/>
      <c r="W20" s="274"/>
    </row>
    <row r="21" spans="1:23" s="239" customFormat="1" ht="24" customHeight="1">
      <c r="A21" s="259"/>
      <c r="B21" s="315" t="s">
        <v>172</v>
      </c>
      <c r="C21" s="246"/>
      <c r="D21" s="251">
        <f>+D9+D16+D7</f>
        <v>2424</v>
      </c>
      <c r="E21" s="301"/>
      <c r="F21" s="301"/>
      <c r="G21" s="301"/>
      <c r="H21" s="246"/>
      <c r="I21" s="251">
        <f>+I9+I16+I7</f>
        <v>2424</v>
      </c>
      <c r="J21" s="301"/>
      <c r="K21" s="301"/>
      <c r="L21" s="301"/>
      <c r="M21" s="246"/>
      <c r="N21" s="302"/>
      <c r="O21" s="303"/>
      <c r="P21" s="303"/>
      <c r="Q21" s="303"/>
      <c r="R21" s="303"/>
      <c r="S21" s="303"/>
      <c r="T21" s="303"/>
      <c r="U21" s="303"/>
      <c r="V21" s="303"/>
      <c r="W21" s="303"/>
    </row>
    <row r="22" spans="2:23" s="215" customFormat="1" ht="12.75" customHeight="1">
      <c r="B22" s="216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217"/>
      <c r="O22" s="274"/>
      <c r="P22" s="274"/>
      <c r="Q22" s="274"/>
      <c r="R22" s="274"/>
      <c r="S22" s="274"/>
      <c r="T22" s="274"/>
      <c r="U22" s="274"/>
      <c r="V22" s="274"/>
      <c r="W22" s="274"/>
    </row>
    <row r="23" spans="2:14" s="157" customFormat="1" ht="12.75">
      <c r="B23" s="161" t="s">
        <v>380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08"/>
    </row>
    <row r="24" spans="2:14" s="157" customFormat="1" ht="12.75">
      <c r="B24" s="163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08"/>
    </row>
    <row r="25" spans="1:14" s="159" customFormat="1" ht="12.75">
      <c r="A25" s="72"/>
      <c r="B25" s="163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60"/>
      <c r="N25" s="162"/>
    </row>
    <row r="26" spans="1:14" s="159" customFormat="1" ht="12.75">
      <c r="A26" s="72"/>
      <c r="B26" s="163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60"/>
      <c r="N26" s="162"/>
    </row>
  </sheetData>
  <printOptions horizontalCentered="1"/>
  <pageMargins left="0.3937007874015748" right="0.3937007874015748" top="0.5511811023622047" bottom="0.5511811023622047" header="0.35433070866141736" footer="0.31496062992125984"/>
  <pageSetup firstPageNumber="19" useFirstPageNumber="1" horizontalDpi="600" verticalDpi="600" orientation="landscape" paperSize="9" scale="70" r:id="rId1"/>
  <headerFooter alignWithMargins="0">
    <oddFooter>&amp;R&amp;"Arial,Grassetto"&amp;12&amp;P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H25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4.28125" style="17" customWidth="1"/>
    <col min="2" max="2" width="49.7109375" style="47" customWidth="1"/>
    <col min="3" max="3" width="5.57421875" style="67" customWidth="1"/>
    <col min="4" max="4" width="10.7109375" style="40" customWidth="1"/>
    <col min="5" max="5" width="10.7109375" style="60" customWidth="1"/>
    <col min="6" max="7" width="10.7109375" style="41" customWidth="1"/>
    <col min="8" max="8" width="5.57421875" style="41" customWidth="1"/>
    <col min="9" max="12" width="10.7109375" style="41" customWidth="1"/>
    <col min="13" max="13" width="5.57421875" style="8" customWidth="1"/>
    <col min="14" max="14" width="30.7109375" style="31" customWidth="1"/>
    <col min="15" max="16384" width="9.140625" style="3" customWidth="1"/>
  </cols>
  <sheetData>
    <row r="1" spans="1:14" s="13" customFormat="1" ht="19.5">
      <c r="A1" s="223" t="s">
        <v>344</v>
      </c>
      <c r="B1" s="34"/>
      <c r="C1" s="52"/>
      <c r="D1" s="16"/>
      <c r="E1" s="52"/>
      <c r="F1" s="12"/>
      <c r="G1" s="12"/>
      <c r="H1" s="12"/>
      <c r="I1" s="12"/>
      <c r="J1" s="12"/>
      <c r="K1" s="12"/>
      <c r="L1" s="12"/>
      <c r="M1" s="12"/>
      <c r="N1" s="32"/>
    </row>
    <row r="2" spans="1:14" s="1" customFormat="1" ht="19.5">
      <c r="A2" s="223" t="s">
        <v>334</v>
      </c>
      <c r="B2" s="35"/>
      <c r="C2" s="52"/>
      <c r="D2" s="6"/>
      <c r="E2" s="52"/>
      <c r="F2" s="16"/>
      <c r="G2" s="16"/>
      <c r="H2" s="16"/>
      <c r="I2" s="16"/>
      <c r="J2" s="16"/>
      <c r="K2" s="16"/>
      <c r="L2" s="16"/>
      <c r="M2" s="16"/>
      <c r="N2" s="33"/>
    </row>
    <row r="3" spans="1:14" s="2" customFormat="1" ht="12">
      <c r="A3" s="39"/>
      <c r="B3" s="36"/>
      <c r="C3" s="67"/>
      <c r="D3" s="19"/>
      <c r="E3" s="67"/>
      <c r="F3" s="7"/>
      <c r="G3" s="7"/>
      <c r="H3" s="7"/>
      <c r="I3" s="7"/>
      <c r="J3" s="7"/>
      <c r="K3" s="7"/>
      <c r="L3" s="7"/>
      <c r="M3" s="7"/>
      <c r="N3" s="29" t="s">
        <v>345</v>
      </c>
    </row>
    <row r="4" spans="1:14" s="98" customFormat="1" ht="15.75">
      <c r="A4" s="93"/>
      <c r="B4" s="94"/>
      <c r="C4" s="96"/>
      <c r="D4" s="174" t="s">
        <v>315</v>
      </c>
      <c r="E4" s="175"/>
      <c r="F4" s="175"/>
      <c r="G4" s="190"/>
      <c r="H4" s="275"/>
      <c r="I4" s="174" t="s">
        <v>316</v>
      </c>
      <c r="J4" s="183"/>
      <c r="K4" s="183"/>
      <c r="L4" s="176"/>
      <c r="M4" s="192"/>
      <c r="N4" s="99"/>
    </row>
    <row r="5" spans="1:14" ht="39" customHeight="1">
      <c r="A5" s="77" t="s">
        <v>346</v>
      </c>
      <c r="B5" s="83"/>
      <c r="C5" s="63"/>
      <c r="D5" s="177" t="s">
        <v>347</v>
      </c>
      <c r="E5" s="178" t="s">
        <v>348</v>
      </c>
      <c r="F5" s="178" t="s">
        <v>349</v>
      </c>
      <c r="G5" s="179" t="s">
        <v>350</v>
      </c>
      <c r="H5" s="275"/>
      <c r="I5" s="177" t="s">
        <v>347</v>
      </c>
      <c r="J5" s="178" t="s">
        <v>348</v>
      </c>
      <c r="K5" s="178" t="s">
        <v>349</v>
      </c>
      <c r="L5" s="179" t="s">
        <v>350</v>
      </c>
      <c r="M5" s="191"/>
      <c r="N5" s="45" t="s">
        <v>351</v>
      </c>
    </row>
    <row r="6" spans="1:14" s="17" customFormat="1" ht="65.25" customHeight="1">
      <c r="A6" s="11"/>
      <c r="B6" s="37"/>
      <c r="C6" s="54"/>
      <c r="D6" s="180"/>
      <c r="E6" s="181"/>
      <c r="F6" s="181"/>
      <c r="G6" s="181"/>
      <c r="H6" s="275"/>
      <c r="I6" s="180"/>
      <c r="J6" s="181"/>
      <c r="K6" s="181"/>
      <c r="L6" s="182"/>
      <c r="M6" s="181"/>
      <c r="N6" s="76"/>
    </row>
    <row r="7" spans="1:34" s="44" customFormat="1" ht="22.5" customHeight="1">
      <c r="A7" s="441" t="s">
        <v>668</v>
      </c>
      <c r="B7" s="663"/>
      <c r="C7" s="381"/>
      <c r="D7" s="382">
        <f>+D8</f>
        <v>20</v>
      </c>
      <c r="E7" s="664"/>
      <c r="F7" s="665"/>
      <c r="G7" s="666"/>
      <c r="H7" s="667"/>
      <c r="I7" s="382">
        <f>+I8</f>
        <v>20</v>
      </c>
      <c r="J7" s="668"/>
      <c r="K7" s="668"/>
      <c r="L7" s="669"/>
      <c r="M7" s="381"/>
      <c r="N7" s="670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</row>
    <row r="8" spans="1:34" s="44" customFormat="1" ht="12.75">
      <c r="A8" s="516"/>
      <c r="B8" s="671" t="s">
        <v>440</v>
      </c>
      <c r="C8" s="388"/>
      <c r="D8" s="389">
        <v>20</v>
      </c>
      <c r="E8" s="445" t="s">
        <v>359</v>
      </c>
      <c r="F8" s="594" t="s">
        <v>441</v>
      </c>
      <c r="G8" s="420">
        <v>36712</v>
      </c>
      <c r="H8" s="428"/>
      <c r="I8" s="389">
        <v>20</v>
      </c>
      <c r="J8" s="445" t="s">
        <v>359</v>
      </c>
      <c r="K8" s="594" t="s">
        <v>441</v>
      </c>
      <c r="L8" s="420">
        <v>36712</v>
      </c>
      <c r="M8" s="388"/>
      <c r="N8" s="415" t="s">
        <v>188</v>
      </c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</row>
    <row r="9" spans="1:34" s="44" customFormat="1" ht="21" customHeight="1">
      <c r="A9" s="425" t="s">
        <v>625</v>
      </c>
      <c r="B9" s="671"/>
      <c r="C9" s="388"/>
      <c r="D9" s="401">
        <f>+D10</f>
        <v>83</v>
      </c>
      <c r="E9" s="672"/>
      <c r="F9" s="594"/>
      <c r="G9" s="420"/>
      <c r="H9" s="428"/>
      <c r="I9" s="401">
        <f>+I10</f>
        <v>83</v>
      </c>
      <c r="J9" s="429"/>
      <c r="K9" s="429"/>
      <c r="L9" s="430"/>
      <c r="M9" s="388"/>
      <c r="N9" s="4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</row>
    <row r="10" spans="1:34" s="44" customFormat="1" ht="24">
      <c r="A10" s="516"/>
      <c r="B10" s="671" t="s">
        <v>197</v>
      </c>
      <c r="C10" s="388"/>
      <c r="D10" s="389">
        <v>83</v>
      </c>
      <c r="E10" s="445" t="s">
        <v>359</v>
      </c>
      <c r="F10" s="594" t="s">
        <v>554</v>
      </c>
      <c r="G10" s="420">
        <v>36733</v>
      </c>
      <c r="H10" s="428"/>
      <c r="I10" s="389">
        <v>83</v>
      </c>
      <c r="J10" s="445" t="s">
        <v>359</v>
      </c>
      <c r="K10" s="594" t="s">
        <v>554</v>
      </c>
      <c r="L10" s="420">
        <v>36733</v>
      </c>
      <c r="M10" s="388"/>
      <c r="N10" s="4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</row>
    <row r="11" spans="1:34" s="44" customFormat="1" ht="20.25" customHeight="1">
      <c r="A11" s="386" t="s">
        <v>659</v>
      </c>
      <c r="B11" s="673"/>
      <c r="C11" s="388"/>
      <c r="D11" s="401">
        <f>SUM(D12:D12)</f>
        <v>62</v>
      </c>
      <c r="E11" s="388"/>
      <c r="F11" s="674"/>
      <c r="G11" s="420"/>
      <c r="H11" s="401"/>
      <c r="I11" s="401">
        <f>SUM(I12:I12)</f>
        <v>62</v>
      </c>
      <c r="J11" s="388"/>
      <c r="K11" s="401"/>
      <c r="L11" s="401"/>
      <c r="M11" s="401"/>
      <c r="N11" s="4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</row>
    <row r="12" spans="1:34" s="44" customFormat="1" ht="12.75">
      <c r="A12" s="386"/>
      <c r="B12" s="409" t="s">
        <v>661</v>
      </c>
      <c r="C12" s="388"/>
      <c r="D12" s="389">
        <v>62</v>
      </c>
      <c r="E12" s="419" t="s">
        <v>391</v>
      </c>
      <c r="F12" s="594" t="s">
        <v>662</v>
      </c>
      <c r="G12" s="420">
        <v>36578</v>
      </c>
      <c r="H12" s="357"/>
      <c r="I12" s="389">
        <v>62</v>
      </c>
      <c r="J12" s="419" t="s">
        <v>391</v>
      </c>
      <c r="K12" s="389" t="s">
        <v>662</v>
      </c>
      <c r="L12" s="390">
        <v>36578</v>
      </c>
      <c r="M12" s="357"/>
      <c r="N12" s="415" t="s">
        <v>361</v>
      </c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</row>
    <row r="13" spans="1:34" s="18" customFormat="1" ht="24.75" customHeight="1">
      <c r="A13" s="386" t="s">
        <v>396</v>
      </c>
      <c r="B13" s="675"/>
      <c r="C13" s="388"/>
      <c r="D13" s="401">
        <f>SUM(D14:D15)</f>
        <v>1228</v>
      </c>
      <c r="E13" s="388"/>
      <c r="F13" s="674"/>
      <c r="G13" s="420"/>
      <c r="H13" s="401"/>
      <c r="I13" s="401">
        <f>SUM(I14:I15)</f>
        <v>1228</v>
      </c>
      <c r="J13" s="388"/>
      <c r="K13" s="401"/>
      <c r="L13" s="401"/>
      <c r="M13" s="401"/>
      <c r="N13" s="676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</row>
    <row r="14" spans="1:34" s="20" customFormat="1" ht="12.75">
      <c r="A14" s="516"/>
      <c r="B14" s="603" t="s">
        <v>611</v>
      </c>
      <c r="C14" s="388"/>
      <c r="D14" s="389">
        <v>1000</v>
      </c>
      <c r="E14" s="594" t="s">
        <v>364</v>
      </c>
      <c r="F14" s="594" t="s">
        <v>204</v>
      </c>
      <c r="G14" s="420" t="s">
        <v>461</v>
      </c>
      <c r="H14" s="428"/>
      <c r="I14" s="389">
        <v>1000</v>
      </c>
      <c r="J14" s="594" t="s">
        <v>364</v>
      </c>
      <c r="K14" s="423" t="s">
        <v>636</v>
      </c>
      <c r="L14" s="677">
        <v>36852</v>
      </c>
      <c r="M14" s="357"/>
      <c r="N14" s="415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</row>
    <row r="15" spans="1:14" s="226" customFormat="1" ht="36">
      <c r="A15" s="412"/>
      <c r="B15" s="599" t="s">
        <v>610</v>
      </c>
      <c r="C15" s="388"/>
      <c r="D15" s="389">
        <v>228</v>
      </c>
      <c r="E15" s="419" t="s">
        <v>364</v>
      </c>
      <c r="F15" s="594" t="s">
        <v>655</v>
      </c>
      <c r="G15" s="420">
        <v>36690</v>
      </c>
      <c r="H15" s="428"/>
      <c r="I15" s="389">
        <v>228</v>
      </c>
      <c r="J15" s="419" t="s">
        <v>364</v>
      </c>
      <c r="K15" s="389" t="s">
        <v>655</v>
      </c>
      <c r="L15" s="390">
        <v>36690</v>
      </c>
      <c r="M15" s="357"/>
      <c r="N15" s="572" t="s">
        <v>481</v>
      </c>
    </row>
    <row r="16" spans="1:14" s="38" customFormat="1" ht="36" customHeight="1">
      <c r="A16" s="678" t="s">
        <v>663</v>
      </c>
      <c r="B16" s="679"/>
      <c r="C16" s="388"/>
      <c r="D16" s="401">
        <f>SUM(D17:D20)</f>
        <v>165</v>
      </c>
      <c r="E16" s="388"/>
      <c r="F16" s="674"/>
      <c r="G16" s="420"/>
      <c r="H16" s="401"/>
      <c r="I16" s="401">
        <f>SUM(I17:I20)</f>
        <v>165</v>
      </c>
      <c r="J16" s="388"/>
      <c r="K16" s="401"/>
      <c r="L16" s="401"/>
      <c r="M16" s="401"/>
      <c r="N16" s="411"/>
    </row>
    <row r="17" spans="1:14" s="44" customFormat="1" ht="12.75">
      <c r="A17" s="516"/>
      <c r="B17" s="671" t="s">
        <v>665</v>
      </c>
      <c r="C17" s="388"/>
      <c r="D17" s="345"/>
      <c r="E17" s="388"/>
      <c r="F17" s="680"/>
      <c r="G17" s="420"/>
      <c r="H17" s="345"/>
      <c r="I17" s="345"/>
      <c r="J17" s="388"/>
      <c r="K17" s="345"/>
      <c r="L17" s="345"/>
      <c r="M17" s="345"/>
      <c r="N17" s="411"/>
    </row>
    <row r="18" spans="1:14" s="44" customFormat="1" ht="12.75">
      <c r="A18" s="516"/>
      <c r="B18" s="681" t="s">
        <v>37</v>
      </c>
      <c r="C18" s="388"/>
      <c r="D18" s="389">
        <v>147</v>
      </c>
      <c r="E18" s="419" t="s">
        <v>371</v>
      </c>
      <c r="F18" s="594" t="s">
        <v>509</v>
      </c>
      <c r="G18" s="420">
        <v>36872</v>
      </c>
      <c r="H18" s="345"/>
      <c r="I18" s="389">
        <v>147</v>
      </c>
      <c r="J18" s="419" t="s">
        <v>371</v>
      </c>
      <c r="K18" s="389" t="s">
        <v>509</v>
      </c>
      <c r="L18" s="390">
        <v>36872</v>
      </c>
      <c r="M18" s="345"/>
      <c r="N18" s="601" t="s">
        <v>246</v>
      </c>
    </row>
    <row r="19" spans="1:14" s="44" customFormat="1" ht="12.75">
      <c r="A19" s="516"/>
      <c r="B19" s="671" t="s">
        <v>666</v>
      </c>
      <c r="C19" s="388"/>
      <c r="D19" s="389">
        <v>1</v>
      </c>
      <c r="E19" s="419" t="s">
        <v>364</v>
      </c>
      <c r="F19" s="594" t="s">
        <v>667</v>
      </c>
      <c r="G19" s="420">
        <v>36578</v>
      </c>
      <c r="H19" s="345"/>
      <c r="I19" s="389">
        <v>1</v>
      </c>
      <c r="J19" s="419" t="s">
        <v>364</v>
      </c>
      <c r="K19" s="389" t="s">
        <v>667</v>
      </c>
      <c r="L19" s="390">
        <v>36578</v>
      </c>
      <c r="M19" s="345"/>
      <c r="N19" s="393" t="s">
        <v>361</v>
      </c>
    </row>
    <row r="20" spans="1:14" s="44" customFormat="1" ht="24">
      <c r="A20" s="682"/>
      <c r="B20" s="683" t="s">
        <v>386</v>
      </c>
      <c r="C20" s="435"/>
      <c r="D20" s="436">
        <v>17</v>
      </c>
      <c r="E20" s="502" t="s">
        <v>364</v>
      </c>
      <c r="F20" s="684" t="s">
        <v>365</v>
      </c>
      <c r="G20" s="451">
        <v>36691</v>
      </c>
      <c r="H20" s="685"/>
      <c r="I20" s="436">
        <v>17</v>
      </c>
      <c r="J20" s="502" t="s">
        <v>364</v>
      </c>
      <c r="K20" s="436" t="s">
        <v>365</v>
      </c>
      <c r="L20" s="437">
        <v>36691</v>
      </c>
      <c r="M20" s="685"/>
      <c r="N20" s="440" t="s">
        <v>361</v>
      </c>
    </row>
    <row r="21" spans="1:14" s="72" customFormat="1" ht="24" customHeight="1">
      <c r="A21" s="250"/>
      <c r="B21" s="243" t="s">
        <v>172</v>
      </c>
      <c r="C21" s="246"/>
      <c r="D21" s="251">
        <f>D13+D16+D11+D9+D7</f>
        <v>1558</v>
      </c>
      <c r="E21" s="244"/>
      <c r="F21" s="251"/>
      <c r="G21" s="251"/>
      <c r="H21" s="254"/>
      <c r="I21" s="251">
        <f>I13+I16+I11+I9+I7</f>
        <v>1558</v>
      </c>
      <c r="J21" s="244"/>
      <c r="K21" s="251"/>
      <c r="L21" s="251"/>
      <c r="M21" s="260"/>
      <c r="N21" s="261"/>
    </row>
    <row r="22" spans="2:14" s="44" customFormat="1" ht="12">
      <c r="B22" s="47"/>
      <c r="C22" s="67"/>
      <c r="D22" s="40"/>
      <c r="E22" s="60"/>
      <c r="F22" s="41"/>
      <c r="G22" s="41"/>
      <c r="H22" s="41"/>
      <c r="I22" s="41"/>
      <c r="J22" s="41"/>
      <c r="K22" s="41"/>
      <c r="L22" s="41"/>
      <c r="M22" s="41"/>
      <c r="N22" s="42"/>
    </row>
    <row r="23" spans="2:14" s="44" customFormat="1" ht="12">
      <c r="B23" s="47"/>
      <c r="C23" s="67"/>
      <c r="D23" s="40"/>
      <c r="E23" s="60"/>
      <c r="F23" s="41"/>
      <c r="G23" s="41"/>
      <c r="H23" s="41"/>
      <c r="I23" s="41"/>
      <c r="J23" s="41"/>
      <c r="K23" s="41"/>
      <c r="L23" s="41"/>
      <c r="M23" s="41"/>
      <c r="N23" s="42"/>
    </row>
    <row r="24" spans="2:14" s="44" customFormat="1" ht="12">
      <c r="B24" s="47"/>
      <c r="C24" s="67"/>
      <c r="D24" s="40"/>
      <c r="E24" s="60"/>
      <c r="F24" s="41"/>
      <c r="G24" s="41"/>
      <c r="H24" s="41"/>
      <c r="I24" s="41"/>
      <c r="J24" s="41"/>
      <c r="K24" s="41"/>
      <c r="L24" s="41"/>
      <c r="M24" s="41"/>
      <c r="N24" s="42"/>
    </row>
    <row r="25" spans="2:14" s="44" customFormat="1" ht="12">
      <c r="B25" s="47"/>
      <c r="C25" s="67"/>
      <c r="D25" s="40"/>
      <c r="E25" s="60"/>
      <c r="F25" s="41"/>
      <c r="G25" s="41"/>
      <c r="H25" s="41"/>
      <c r="I25" s="41"/>
      <c r="J25" s="41"/>
      <c r="K25" s="41"/>
      <c r="L25" s="41"/>
      <c r="M25" s="41"/>
      <c r="N25" s="42"/>
    </row>
  </sheetData>
  <printOptions horizontalCentered="1"/>
  <pageMargins left="0.3937007874015748" right="0.3937007874015748" top="0.5511811023622047" bottom="0.5511811023622047" header="0.35433070866141736" footer="0.31496062992125984"/>
  <pageSetup firstPageNumber="20" useFirstPageNumber="1" horizontalDpi="600" verticalDpi="600" orientation="landscape" paperSize="9" scale="70" r:id="rId1"/>
  <headerFooter alignWithMargins="0">
    <oddFooter>&amp;R&amp;"Arial,Grassetto"&amp;12&amp;P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162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4.28125" style="17" customWidth="1"/>
    <col min="2" max="2" width="49.7109375" style="47" customWidth="1"/>
    <col min="3" max="3" width="5.57421875" style="67" customWidth="1"/>
    <col min="4" max="7" width="10.7109375" style="67" customWidth="1"/>
    <col min="8" max="8" width="5.57421875" style="67" customWidth="1"/>
    <col min="9" max="12" width="10.7109375" style="67" customWidth="1"/>
    <col min="13" max="13" width="5.57421875" style="58" customWidth="1"/>
    <col min="14" max="14" width="30.7109375" style="31" customWidth="1"/>
    <col min="15" max="16384" width="9.140625" style="3" customWidth="1"/>
  </cols>
  <sheetData>
    <row r="1" spans="1:14" s="13" customFormat="1" ht="19.5">
      <c r="A1" s="223" t="s">
        <v>344</v>
      </c>
      <c r="B1" s="34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32"/>
    </row>
    <row r="2" spans="1:14" s="1" customFormat="1" ht="19.5">
      <c r="A2" s="223" t="s">
        <v>335</v>
      </c>
      <c r="B2" s="35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33"/>
    </row>
    <row r="3" spans="1:14" s="2" customFormat="1" ht="12">
      <c r="A3" s="39"/>
      <c r="B3" s="36"/>
      <c r="C3" s="67"/>
      <c r="D3" s="67"/>
      <c r="E3" s="67"/>
      <c r="F3" s="67"/>
      <c r="G3" s="67"/>
      <c r="H3" s="67"/>
      <c r="I3" s="67"/>
      <c r="J3" s="67"/>
      <c r="K3" s="67"/>
      <c r="L3" s="67"/>
      <c r="M3" s="58"/>
      <c r="N3" s="29" t="s">
        <v>345</v>
      </c>
    </row>
    <row r="4" spans="1:14" s="98" customFormat="1" ht="15.75">
      <c r="A4" s="93"/>
      <c r="B4" s="94"/>
      <c r="C4" s="96"/>
      <c r="D4" s="174" t="s">
        <v>315</v>
      </c>
      <c r="E4" s="175"/>
      <c r="F4" s="175"/>
      <c r="G4" s="190"/>
      <c r="H4" s="275"/>
      <c r="I4" s="174" t="s">
        <v>316</v>
      </c>
      <c r="J4" s="183"/>
      <c r="K4" s="183"/>
      <c r="L4" s="176"/>
      <c r="M4" s="97"/>
      <c r="N4" s="99"/>
    </row>
    <row r="5" spans="1:14" ht="39" customHeight="1">
      <c r="A5" s="85" t="s">
        <v>346</v>
      </c>
      <c r="B5" s="83"/>
      <c r="C5" s="63"/>
      <c r="D5" s="177" t="s">
        <v>347</v>
      </c>
      <c r="E5" s="178" t="s">
        <v>348</v>
      </c>
      <c r="F5" s="178" t="s">
        <v>349</v>
      </c>
      <c r="G5" s="179" t="s">
        <v>350</v>
      </c>
      <c r="H5" s="275"/>
      <c r="I5" s="177" t="s">
        <v>347</v>
      </c>
      <c r="J5" s="178" t="s">
        <v>348</v>
      </c>
      <c r="K5" s="178" t="s">
        <v>349</v>
      </c>
      <c r="L5" s="179" t="s">
        <v>350</v>
      </c>
      <c r="M5" s="189"/>
      <c r="N5" s="45" t="s">
        <v>351</v>
      </c>
    </row>
    <row r="6" spans="1:14" s="17" customFormat="1" ht="12.75">
      <c r="A6" s="11"/>
      <c r="B6" s="37"/>
      <c r="C6" s="54"/>
      <c r="D6" s="180"/>
      <c r="E6" s="181"/>
      <c r="F6" s="181"/>
      <c r="G6" s="181"/>
      <c r="H6" s="275"/>
      <c r="I6" s="180"/>
      <c r="J6" s="181"/>
      <c r="K6" s="181"/>
      <c r="L6" s="182"/>
      <c r="M6" s="66"/>
      <c r="N6" s="76"/>
    </row>
    <row r="7" spans="1:14" s="17" customFormat="1" ht="27" customHeight="1">
      <c r="A7" s="441" t="s">
        <v>90</v>
      </c>
      <c r="B7" s="686"/>
      <c r="C7" s="653"/>
      <c r="D7" s="382">
        <f>SUM(D8:D9)</f>
        <v>29</v>
      </c>
      <c r="E7" s="459"/>
      <c r="F7" s="459"/>
      <c r="G7" s="459"/>
      <c r="H7" s="687"/>
      <c r="I7" s="382">
        <f>SUM(I8:I9)</f>
        <v>29</v>
      </c>
      <c r="J7" s="459"/>
      <c r="K7" s="459"/>
      <c r="L7" s="460"/>
      <c r="M7" s="688"/>
      <c r="N7" s="462"/>
    </row>
    <row r="8" spans="1:14" s="17" customFormat="1" ht="24">
      <c r="A8" s="394"/>
      <c r="B8" s="689" t="s">
        <v>298</v>
      </c>
      <c r="C8" s="657"/>
      <c r="D8" s="389">
        <v>28</v>
      </c>
      <c r="E8" s="397" t="s">
        <v>299</v>
      </c>
      <c r="F8" s="397" t="s">
        <v>365</v>
      </c>
      <c r="G8" s="390">
        <v>36749</v>
      </c>
      <c r="H8" s="399"/>
      <c r="I8" s="389">
        <v>28</v>
      </c>
      <c r="J8" s="397" t="s">
        <v>299</v>
      </c>
      <c r="K8" s="397" t="s">
        <v>365</v>
      </c>
      <c r="L8" s="390">
        <v>36749</v>
      </c>
      <c r="M8" s="690"/>
      <c r="N8" s="691"/>
    </row>
    <row r="9" spans="1:14" s="17" customFormat="1" ht="12.75">
      <c r="A9" s="394"/>
      <c r="B9" s="692"/>
      <c r="C9" s="657"/>
      <c r="D9" s="389">
        <v>1</v>
      </c>
      <c r="E9" s="397" t="s">
        <v>371</v>
      </c>
      <c r="F9" s="693"/>
      <c r="G9" s="693"/>
      <c r="H9" s="399"/>
      <c r="I9" s="389">
        <v>1</v>
      </c>
      <c r="J9" s="397" t="s">
        <v>371</v>
      </c>
      <c r="K9" s="693"/>
      <c r="L9" s="693"/>
      <c r="M9" s="690"/>
      <c r="N9" s="691"/>
    </row>
    <row r="10" spans="1:14" s="44" customFormat="1" ht="22.5" customHeight="1">
      <c r="A10" s="386" t="s">
        <v>668</v>
      </c>
      <c r="B10" s="673"/>
      <c r="C10" s="388"/>
      <c r="D10" s="401">
        <f>SUM(D11:D15)</f>
        <v>297</v>
      </c>
      <c r="E10" s="694"/>
      <c r="F10" s="695"/>
      <c r="G10" s="695"/>
      <c r="H10" s="418"/>
      <c r="I10" s="401">
        <f>SUM(I11:I15)</f>
        <v>297</v>
      </c>
      <c r="J10" s="695"/>
      <c r="K10" s="695"/>
      <c r="L10" s="695"/>
      <c r="M10" s="418"/>
      <c r="N10" s="393"/>
    </row>
    <row r="11" spans="1:14" s="215" customFormat="1" ht="12.75">
      <c r="A11" s="412"/>
      <c r="B11" s="696" t="s">
        <v>669</v>
      </c>
      <c r="C11" s="388"/>
      <c r="D11" s="389">
        <v>106</v>
      </c>
      <c r="E11" s="397" t="s">
        <v>359</v>
      </c>
      <c r="F11" s="397" t="s">
        <v>656</v>
      </c>
      <c r="G11" s="390">
        <v>36683</v>
      </c>
      <c r="H11" s="418"/>
      <c r="I11" s="389">
        <v>106</v>
      </c>
      <c r="J11" s="397" t="s">
        <v>359</v>
      </c>
      <c r="K11" s="397" t="s">
        <v>656</v>
      </c>
      <c r="L11" s="390">
        <v>36683</v>
      </c>
      <c r="M11" s="418"/>
      <c r="N11" s="415"/>
    </row>
    <row r="12" spans="1:14" s="215" customFormat="1" ht="12.75">
      <c r="A12" s="412"/>
      <c r="B12" s="696"/>
      <c r="C12" s="388"/>
      <c r="D12" s="389">
        <v>80</v>
      </c>
      <c r="E12" s="397" t="s">
        <v>262</v>
      </c>
      <c r="F12" s="397" t="s">
        <v>263</v>
      </c>
      <c r="G12" s="390">
        <v>36725</v>
      </c>
      <c r="H12" s="418"/>
      <c r="I12" s="389">
        <v>80</v>
      </c>
      <c r="J12" s="397" t="s">
        <v>262</v>
      </c>
      <c r="K12" s="397" t="s">
        <v>263</v>
      </c>
      <c r="L12" s="390">
        <v>36725</v>
      </c>
      <c r="M12" s="418"/>
      <c r="N12" s="415"/>
    </row>
    <row r="13" spans="1:14" s="215" customFormat="1" ht="12.75">
      <c r="A13" s="412"/>
      <c r="B13" s="696"/>
      <c r="C13" s="388"/>
      <c r="D13" s="389">
        <v>34</v>
      </c>
      <c r="E13" s="397" t="s">
        <v>359</v>
      </c>
      <c r="F13" s="397" t="s">
        <v>271</v>
      </c>
      <c r="G13" s="390">
        <v>36739</v>
      </c>
      <c r="H13" s="418"/>
      <c r="I13" s="389">
        <v>34</v>
      </c>
      <c r="J13" s="397" t="s">
        <v>359</v>
      </c>
      <c r="K13" s="397" t="s">
        <v>271</v>
      </c>
      <c r="L13" s="390">
        <v>36739</v>
      </c>
      <c r="M13" s="418"/>
      <c r="N13" s="415"/>
    </row>
    <row r="14" spans="1:14" s="215" customFormat="1" ht="24">
      <c r="A14" s="412"/>
      <c r="B14" s="409" t="s">
        <v>456</v>
      </c>
      <c r="C14" s="388"/>
      <c r="D14" s="389">
        <v>24</v>
      </c>
      <c r="E14" s="397" t="s">
        <v>371</v>
      </c>
      <c r="F14" s="397" t="s">
        <v>365</v>
      </c>
      <c r="G14" s="390">
        <v>36739</v>
      </c>
      <c r="H14" s="418"/>
      <c r="I14" s="389">
        <v>24</v>
      </c>
      <c r="J14" s="397" t="s">
        <v>371</v>
      </c>
      <c r="K14" s="397" t="s">
        <v>365</v>
      </c>
      <c r="L14" s="390">
        <v>36739</v>
      </c>
      <c r="M14" s="418"/>
      <c r="N14" s="415"/>
    </row>
    <row r="15" spans="1:14" s="44" customFormat="1" ht="12.75">
      <c r="A15" s="386"/>
      <c r="B15" s="395" t="s">
        <v>152</v>
      </c>
      <c r="C15" s="388"/>
      <c r="D15" s="389">
        <v>53</v>
      </c>
      <c r="E15" s="397" t="s">
        <v>359</v>
      </c>
      <c r="F15" s="397" t="s">
        <v>365</v>
      </c>
      <c r="G15" s="390">
        <v>36623</v>
      </c>
      <c r="H15" s="418"/>
      <c r="I15" s="389">
        <v>53</v>
      </c>
      <c r="J15" s="397" t="s">
        <v>359</v>
      </c>
      <c r="K15" s="397" t="s">
        <v>365</v>
      </c>
      <c r="L15" s="390">
        <v>36623</v>
      </c>
      <c r="M15" s="418"/>
      <c r="N15" s="393"/>
    </row>
    <row r="16" spans="1:14" s="38" customFormat="1" ht="24.75" customHeight="1">
      <c r="A16" s="386" t="s">
        <v>659</v>
      </c>
      <c r="B16" s="697"/>
      <c r="C16" s="388"/>
      <c r="D16" s="401">
        <f>SUM(D17:D19)</f>
        <v>1638</v>
      </c>
      <c r="E16" s="694"/>
      <c r="F16" s="695"/>
      <c r="G16" s="695"/>
      <c r="H16" s="418"/>
      <c r="I16" s="401">
        <f>SUM(I17:I19)</f>
        <v>1638</v>
      </c>
      <c r="J16" s="695"/>
      <c r="K16" s="695"/>
      <c r="L16" s="695"/>
      <c r="M16" s="418"/>
      <c r="N16" s="393"/>
    </row>
    <row r="17" spans="1:14" s="215" customFormat="1" ht="12.75">
      <c r="A17" s="412"/>
      <c r="B17" s="696" t="s">
        <v>670</v>
      </c>
      <c r="C17" s="388"/>
      <c r="D17" s="389">
        <v>1620</v>
      </c>
      <c r="E17" s="397" t="s">
        <v>364</v>
      </c>
      <c r="F17" s="397" t="s">
        <v>671</v>
      </c>
      <c r="G17" s="390">
        <v>36544</v>
      </c>
      <c r="H17" s="698"/>
      <c r="I17" s="389">
        <v>1620</v>
      </c>
      <c r="J17" s="397" t="s">
        <v>364</v>
      </c>
      <c r="K17" s="397" t="s">
        <v>167</v>
      </c>
      <c r="L17" s="390">
        <v>36643</v>
      </c>
      <c r="M17" s="418"/>
      <c r="N17" s="415"/>
    </row>
    <row r="18" spans="1:14" s="215" customFormat="1" ht="12.75">
      <c r="A18" s="412"/>
      <c r="B18" s="699" t="s">
        <v>448</v>
      </c>
      <c r="C18" s="388"/>
      <c r="D18" s="389">
        <v>6</v>
      </c>
      <c r="E18" s="397" t="s">
        <v>551</v>
      </c>
      <c r="F18" s="397" t="s">
        <v>365</v>
      </c>
      <c r="G18" s="390">
        <v>36787</v>
      </c>
      <c r="H18" s="698"/>
      <c r="I18" s="389">
        <v>6</v>
      </c>
      <c r="J18" s="397" t="s">
        <v>551</v>
      </c>
      <c r="K18" s="397" t="s">
        <v>365</v>
      </c>
      <c r="L18" s="390">
        <v>36787</v>
      </c>
      <c r="M18" s="418"/>
      <c r="N18" s="415"/>
    </row>
    <row r="19" spans="1:14" s="215" customFormat="1" ht="12.75">
      <c r="A19" s="412"/>
      <c r="B19" s="699"/>
      <c r="C19" s="388"/>
      <c r="D19" s="389">
        <v>12</v>
      </c>
      <c r="E19" s="397" t="s">
        <v>371</v>
      </c>
      <c r="F19" s="397"/>
      <c r="G19" s="390"/>
      <c r="H19" s="698"/>
      <c r="I19" s="389">
        <v>12</v>
      </c>
      <c r="J19" s="397" t="s">
        <v>371</v>
      </c>
      <c r="K19" s="397"/>
      <c r="L19" s="390"/>
      <c r="M19" s="418"/>
      <c r="N19" s="415"/>
    </row>
    <row r="20" spans="1:14" s="44" customFormat="1" ht="21.75" customHeight="1">
      <c r="A20" s="425" t="s">
        <v>672</v>
      </c>
      <c r="B20" s="673"/>
      <c r="C20" s="388"/>
      <c r="D20" s="401">
        <f>+D21+D22</f>
        <v>104</v>
      </c>
      <c r="E20" s="397"/>
      <c r="F20" s="397"/>
      <c r="G20" s="390"/>
      <c r="H20" s="698"/>
      <c r="I20" s="401">
        <f>+I21+I22</f>
        <v>104</v>
      </c>
      <c r="J20" s="397"/>
      <c r="K20" s="397"/>
      <c r="L20" s="397"/>
      <c r="M20" s="418"/>
      <c r="N20" s="393"/>
    </row>
    <row r="21" spans="1:14" s="44" customFormat="1" ht="12.75">
      <c r="A21" s="386"/>
      <c r="B21" s="673" t="s">
        <v>673</v>
      </c>
      <c r="C21" s="388"/>
      <c r="D21" s="389">
        <v>39</v>
      </c>
      <c r="E21" s="397" t="s">
        <v>359</v>
      </c>
      <c r="F21" s="397" t="s">
        <v>674</v>
      </c>
      <c r="G21" s="390">
        <v>36565</v>
      </c>
      <c r="H21" s="698"/>
      <c r="I21" s="389">
        <v>39</v>
      </c>
      <c r="J21" s="397" t="s">
        <v>359</v>
      </c>
      <c r="K21" s="397" t="s">
        <v>674</v>
      </c>
      <c r="L21" s="390">
        <v>36565</v>
      </c>
      <c r="M21" s="418"/>
      <c r="N21" s="393" t="s">
        <v>361</v>
      </c>
    </row>
    <row r="22" spans="1:14" s="44" customFormat="1" ht="12.75">
      <c r="A22" s="433"/>
      <c r="B22" s="700" t="s">
        <v>593</v>
      </c>
      <c r="C22" s="435"/>
      <c r="D22" s="436">
        <v>65</v>
      </c>
      <c r="E22" s="701" t="s">
        <v>359</v>
      </c>
      <c r="F22" s="701" t="s">
        <v>365</v>
      </c>
      <c r="G22" s="437">
        <v>36732</v>
      </c>
      <c r="H22" s="702"/>
      <c r="I22" s="436">
        <v>65</v>
      </c>
      <c r="J22" s="701" t="s">
        <v>359</v>
      </c>
      <c r="K22" s="701" t="s">
        <v>365</v>
      </c>
      <c r="L22" s="437">
        <v>36732</v>
      </c>
      <c r="M22" s="501"/>
      <c r="N22" s="440" t="s">
        <v>361</v>
      </c>
    </row>
    <row r="23" spans="1:14" s="14" customFormat="1" ht="24" customHeight="1">
      <c r="A23" s="262"/>
      <c r="B23" s="263" t="s">
        <v>172</v>
      </c>
      <c r="C23" s="251"/>
      <c r="D23" s="251">
        <f>+D16+D10+D20+D7</f>
        <v>2068</v>
      </c>
      <c r="E23" s="297"/>
      <c r="F23" s="297"/>
      <c r="G23" s="297"/>
      <c r="H23" s="252"/>
      <c r="I23" s="251">
        <f>+I16+I10+I20+I7</f>
        <v>2068</v>
      </c>
      <c r="J23" s="297"/>
      <c r="K23" s="297"/>
      <c r="L23" s="297"/>
      <c r="M23" s="252"/>
      <c r="N23" s="264"/>
    </row>
    <row r="24" spans="2:14" s="44" customFormat="1" ht="12">
      <c r="B24" s="4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42"/>
    </row>
    <row r="25" spans="2:14" s="44" customFormat="1" ht="12">
      <c r="B25" s="4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42"/>
    </row>
    <row r="26" spans="2:14" s="44" customFormat="1" ht="12">
      <c r="B26" s="4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42"/>
    </row>
    <row r="27" spans="2:14" s="44" customFormat="1" ht="12">
      <c r="B27" s="4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42"/>
    </row>
    <row r="28" spans="2:14" s="44" customFormat="1" ht="12">
      <c r="B28" s="4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42"/>
    </row>
    <row r="29" spans="2:14" s="44" customFormat="1" ht="12">
      <c r="B29" s="4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42"/>
    </row>
    <row r="30" spans="2:14" s="44" customFormat="1" ht="12">
      <c r="B30" s="4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42"/>
    </row>
    <row r="31" spans="2:14" s="44" customFormat="1" ht="12">
      <c r="B31" s="4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42"/>
    </row>
    <row r="32" spans="2:14" s="44" customFormat="1" ht="12">
      <c r="B32" s="4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42"/>
    </row>
    <row r="33" spans="2:14" s="44" customFormat="1" ht="12">
      <c r="B33" s="4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42"/>
    </row>
    <row r="34" spans="2:14" s="44" customFormat="1" ht="12">
      <c r="B34" s="4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42"/>
    </row>
    <row r="35" spans="2:14" s="44" customFormat="1" ht="12">
      <c r="B35" s="4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42"/>
    </row>
    <row r="36" spans="2:14" s="44" customFormat="1" ht="12">
      <c r="B36" s="4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42"/>
    </row>
    <row r="37" spans="2:14" s="44" customFormat="1" ht="12">
      <c r="B37" s="4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42"/>
    </row>
    <row r="38" spans="2:14" s="44" customFormat="1" ht="12">
      <c r="B38" s="4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42"/>
    </row>
    <row r="39" spans="2:14" s="44" customFormat="1" ht="12">
      <c r="B39" s="4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42"/>
    </row>
    <row r="40" spans="2:14" s="44" customFormat="1" ht="12">
      <c r="B40" s="4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42"/>
    </row>
    <row r="41" spans="2:14" s="44" customFormat="1" ht="12">
      <c r="B41" s="4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42"/>
    </row>
    <row r="42" spans="2:14" s="44" customFormat="1" ht="12">
      <c r="B42" s="4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42"/>
    </row>
    <row r="43" spans="2:14" s="44" customFormat="1" ht="12">
      <c r="B43" s="4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42"/>
    </row>
    <row r="44" spans="2:14" s="44" customFormat="1" ht="12">
      <c r="B44" s="4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42"/>
    </row>
    <row r="45" spans="2:14" s="44" customFormat="1" ht="12">
      <c r="B45" s="4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42"/>
    </row>
    <row r="46" spans="2:14" s="44" customFormat="1" ht="12">
      <c r="B46" s="4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42"/>
    </row>
    <row r="47" spans="2:14" s="44" customFormat="1" ht="12">
      <c r="B47" s="4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42"/>
    </row>
    <row r="48" spans="2:14" s="44" customFormat="1" ht="12">
      <c r="B48" s="4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42"/>
    </row>
    <row r="49" spans="2:14" s="44" customFormat="1" ht="12">
      <c r="B49" s="4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42"/>
    </row>
    <row r="50" spans="2:14" s="44" customFormat="1" ht="12">
      <c r="B50" s="4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42"/>
    </row>
    <row r="51" spans="2:14" s="44" customFormat="1" ht="12">
      <c r="B51" s="4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42"/>
    </row>
    <row r="52" spans="2:14" s="44" customFormat="1" ht="12">
      <c r="B52" s="4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42"/>
    </row>
    <row r="53" spans="2:14" s="44" customFormat="1" ht="12">
      <c r="B53" s="4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42"/>
    </row>
    <row r="54" spans="2:14" s="44" customFormat="1" ht="12">
      <c r="B54" s="4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42"/>
    </row>
    <row r="55" spans="2:14" s="44" customFormat="1" ht="12">
      <c r="B55" s="4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42"/>
    </row>
    <row r="56" spans="2:14" s="44" customFormat="1" ht="12">
      <c r="B56" s="4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42"/>
    </row>
    <row r="57" spans="2:14" s="44" customFormat="1" ht="12">
      <c r="B57" s="4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42"/>
    </row>
    <row r="58" spans="2:14" s="44" customFormat="1" ht="12">
      <c r="B58" s="4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42"/>
    </row>
    <row r="59" spans="2:14" s="44" customFormat="1" ht="12">
      <c r="B59" s="4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42"/>
    </row>
    <row r="60" spans="2:14" s="44" customFormat="1" ht="12">
      <c r="B60" s="4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42"/>
    </row>
    <row r="61" spans="2:14" s="44" customFormat="1" ht="12">
      <c r="B61" s="4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42"/>
    </row>
    <row r="62" spans="2:14" s="44" customFormat="1" ht="12">
      <c r="B62" s="4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42"/>
    </row>
    <row r="63" spans="2:14" s="44" customFormat="1" ht="12">
      <c r="B63" s="4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42"/>
    </row>
    <row r="64" spans="2:14" s="44" customFormat="1" ht="12">
      <c r="B64" s="4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42"/>
    </row>
    <row r="65" spans="2:14" s="44" customFormat="1" ht="12">
      <c r="B65" s="4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42"/>
    </row>
    <row r="66" spans="2:14" s="44" customFormat="1" ht="12">
      <c r="B66" s="4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42"/>
    </row>
    <row r="67" spans="2:14" s="44" customFormat="1" ht="12">
      <c r="B67" s="4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42"/>
    </row>
    <row r="68" spans="2:14" s="44" customFormat="1" ht="12">
      <c r="B68" s="4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42"/>
    </row>
    <row r="69" spans="2:14" s="44" customFormat="1" ht="12">
      <c r="B69" s="4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42"/>
    </row>
    <row r="70" spans="2:14" s="44" customFormat="1" ht="12">
      <c r="B70" s="4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42"/>
    </row>
    <row r="71" spans="2:14" s="44" customFormat="1" ht="12">
      <c r="B71" s="4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42"/>
    </row>
    <row r="72" spans="2:14" s="44" customFormat="1" ht="12">
      <c r="B72" s="4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42"/>
    </row>
    <row r="73" spans="2:14" s="44" customFormat="1" ht="12">
      <c r="B73" s="4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42"/>
    </row>
    <row r="74" spans="2:14" s="44" customFormat="1" ht="12">
      <c r="B74" s="4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42"/>
    </row>
    <row r="75" spans="2:14" s="44" customFormat="1" ht="12">
      <c r="B75" s="4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42"/>
    </row>
    <row r="76" spans="2:14" s="44" customFormat="1" ht="12">
      <c r="B76" s="4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42"/>
    </row>
    <row r="77" spans="2:14" s="44" customFormat="1" ht="12">
      <c r="B77" s="4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42"/>
    </row>
    <row r="78" spans="2:14" s="44" customFormat="1" ht="12">
      <c r="B78" s="4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42"/>
    </row>
    <row r="79" spans="2:14" s="44" customFormat="1" ht="12">
      <c r="B79" s="4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42"/>
    </row>
    <row r="80" spans="2:14" s="44" customFormat="1" ht="12">
      <c r="B80" s="4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42"/>
    </row>
    <row r="81" spans="2:14" s="44" customFormat="1" ht="12">
      <c r="B81" s="4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42"/>
    </row>
    <row r="82" spans="2:14" s="44" customFormat="1" ht="12">
      <c r="B82" s="4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42"/>
    </row>
    <row r="83" spans="2:14" s="44" customFormat="1" ht="12">
      <c r="B83" s="4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42"/>
    </row>
    <row r="84" spans="2:14" s="44" customFormat="1" ht="12">
      <c r="B84" s="4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42"/>
    </row>
    <row r="85" spans="2:14" s="44" customFormat="1" ht="12">
      <c r="B85" s="4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42"/>
    </row>
    <row r="86" spans="2:14" s="44" customFormat="1" ht="12">
      <c r="B86" s="4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42"/>
    </row>
    <row r="87" spans="2:14" s="44" customFormat="1" ht="12">
      <c r="B87" s="4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42"/>
    </row>
    <row r="88" spans="2:14" s="44" customFormat="1" ht="12">
      <c r="B88" s="4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42"/>
    </row>
    <row r="89" spans="2:14" s="44" customFormat="1" ht="12">
      <c r="B89" s="4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42"/>
    </row>
    <row r="90" spans="2:14" s="44" customFormat="1" ht="12">
      <c r="B90" s="4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42"/>
    </row>
    <row r="91" spans="2:14" s="44" customFormat="1" ht="12">
      <c r="B91" s="4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42"/>
    </row>
    <row r="92" spans="2:14" s="44" customFormat="1" ht="12">
      <c r="B92" s="4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42"/>
    </row>
    <row r="93" spans="2:14" s="44" customFormat="1" ht="12">
      <c r="B93" s="4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42"/>
    </row>
    <row r="94" spans="2:14" s="44" customFormat="1" ht="12">
      <c r="B94" s="4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42"/>
    </row>
    <row r="95" spans="2:14" s="44" customFormat="1" ht="12">
      <c r="B95" s="4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42"/>
    </row>
    <row r="96" spans="2:14" s="44" customFormat="1" ht="12">
      <c r="B96" s="4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42"/>
    </row>
    <row r="97" spans="2:14" s="44" customFormat="1" ht="12">
      <c r="B97" s="4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42"/>
    </row>
    <row r="98" spans="2:14" s="44" customFormat="1" ht="12">
      <c r="B98" s="4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42"/>
    </row>
    <row r="99" spans="2:14" s="44" customFormat="1" ht="12">
      <c r="B99" s="4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42"/>
    </row>
    <row r="100" spans="2:14" s="44" customFormat="1" ht="12">
      <c r="B100" s="4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42"/>
    </row>
    <row r="101" spans="2:14" s="44" customFormat="1" ht="12">
      <c r="B101" s="4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42"/>
    </row>
    <row r="102" spans="2:14" s="44" customFormat="1" ht="12">
      <c r="B102" s="4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42"/>
    </row>
    <row r="103" spans="2:14" s="44" customFormat="1" ht="12">
      <c r="B103" s="4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42"/>
    </row>
    <row r="104" spans="2:14" s="44" customFormat="1" ht="12">
      <c r="B104" s="4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42"/>
    </row>
    <row r="105" spans="2:14" s="44" customFormat="1" ht="12">
      <c r="B105" s="4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42"/>
    </row>
    <row r="106" spans="2:14" s="44" customFormat="1" ht="12">
      <c r="B106" s="4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42"/>
    </row>
    <row r="107" spans="2:14" s="44" customFormat="1" ht="12">
      <c r="B107" s="4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42"/>
    </row>
    <row r="108" spans="2:14" s="44" customFormat="1" ht="12">
      <c r="B108" s="4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42"/>
    </row>
    <row r="109" spans="2:14" s="44" customFormat="1" ht="12">
      <c r="B109" s="4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42"/>
    </row>
    <row r="110" spans="2:14" s="44" customFormat="1" ht="12">
      <c r="B110" s="4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42"/>
    </row>
    <row r="111" spans="2:14" s="44" customFormat="1" ht="12">
      <c r="B111" s="4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42"/>
    </row>
    <row r="112" spans="2:14" s="44" customFormat="1" ht="12">
      <c r="B112" s="4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42"/>
    </row>
    <row r="113" spans="2:14" s="44" customFormat="1" ht="12">
      <c r="B113" s="4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42"/>
    </row>
    <row r="114" spans="2:14" s="44" customFormat="1" ht="12">
      <c r="B114" s="4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42"/>
    </row>
    <row r="115" spans="2:14" s="44" customFormat="1" ht="12">
      <c r="B115" s="4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42"/>
    </row>
    <row r="116" spans="2:14" s="44" customFormat="1" ht="12">
      <c r="B116" s="4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42"/>
    </row>
    <row r="117" spans="2:14" s="44" customFormat="1" ht="12">
      <c r="B117" s="4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42"/>
    </row>
    <row r="118" spans="2:14" s="44" customFormat="1" ht="12">
      <c r="B118" s="4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42"/>
    </row>
    <row r="119" spans="2:14" s="44" customFormat="1" ht="12">
      <c r="B119" s="4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42"/>
    </row>
    <row r="120" spans="2:14" s="44" customFormat="1" ht="12">
      <c r="B120" s="4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42"/>
    </row>
    <row r="121" spans="2:14" s="44" customFormat="1" ht="12">
      <c r="B121" s="4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42"/>
    </row>
    <row r="122" spans="2:14" s="44" customFormat="1" ht="12">
      <c r="B122" s="4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42"/>
    </row>
    <row r="123" spans="2:14" s="44" customFormat="1" ht="12">
      <c r="B123" s="4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42"/>
    </row>
    <row r="124" spans="2:14" s="44" customFormat="1" ht="12">
      <c r="B124" s="4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42"/>
    </row>
    <row r="125" spans="2:14" s="44" customFormat="1" ht="12">
      <c r="B125" s="4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42"/>
    </row>
    <row r="126" spans="2:14" s="44" customFormat="1" ht="12">
      <c r="B126" s="4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42"/>
    </row>
    <row r="127" spans="2:14" s="44" customFormat="1" ht="12">
      <c r="B127" s="4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42"/>
    </row>
    <row r="128" spans="2:14" s="44" customFormat="1" ht="12">
      <c r="B128" s="4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42"/>
    </row>
    <row r="129" spans="2:14" s="44" customFormat="1" ht="12">
      <c r="B129" s="4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42"/>
    </row>
    <row r="130" spans="2:14" s="44" customFormat="1" ht="12">
      <c r="B130" s="4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42"/>
    </row>
    <row r="131" spans="2:14" s="44" customFormat="1" ht="12">
      <c r="B131" s="4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42"/>
    </row>
    <row r="132" spans="2:14" s="44" customFormat="1" ht="12">
      <c r="B132" s="4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42"/>
    </row>
    <row r="133" spans="2:14" s="44" customFormat="1" ht="12">
      <c r="B133" s="4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42"/>
    </row>
    <row r="134" spans="2:14" s="44" customFormat="1" ht="12">
      <c r="B134" s="4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42"/>
    </row>
    <row r="135" spans="2:14" s="44" customFormat="1" ht="12">
      <c r="B135" s="4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42"/>
    </row>
    <row r="136" spans="2:14" s="44" customFormat="1" ht="12">
      <c r="B136" s="4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42"/>
    </row>
    <row r="137" spans="2:14" s="44" customFormat="1" ht="12">
      <c r="B137" s="4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42"/>
    </row>
    <row r="138" spans="2:14" s="44" customFormat="1" ht="12">
      <c r="B138" s="4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42"/>
    </row>
    <row r="139" spans="2:14" s="44" customFormat="1" ht="12">
      <c r="B139" s="4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42"/>
    </row>
    <row r="140" spans="2:14" s="44" customFormat="1" ht="12">
      <c r="B140" s="4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42"/>
    </row>
    <row r="141" spans="2:14" s="44" customFormat="1" ht="12">
      <c r="B141" s="4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42"/>
    </row>
    <row r="142" spans="2:14" s="44" customFormat="1" ht="12">
      <c r="B142" s="4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42"/>
    </row>
    <row r="143" spans="2:14" s="44" customFormat="1" ht="12">
      <c r="B143" s="4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42"/>
    </row>
    <row r="144" spans="2:14" s="44" customFormat="1" ht="12">
      <c r="B144" s="4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42"/>
    </row>
    <row r="145" spans="2:14" s="44" customFormat="1" ht="12">
      <c r="B145" s="4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42"/>
    </row>
    <row r="146" spans="2:14" s="44" customFormat="1" ht="12">
      <c r="B146" s="4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42"/>
    </row>
    <row r="147" spans="2:14" s="44" customFormat="1" ht="12">
      <c r="B147" s="4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42"/>
    </row>
    <row r="148" spans="2:14" s="44" customFormat="1" ht="12">
      <c r="B148" s="4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42"/>
    </row>
    <row r="149" spans="2:14" s="44" customFormat="1" ht="12">
      <c r="B149" s="4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42"/>
    </row>
    <row r="150" spans="2:14" s="44" customFormat="1" ht="12">
      <c r="B150" s="4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42"/>
    </row>
    <row r="151" spans="2:14" s="44" customFormat="1" ht="12">
      <c r="B151" s="4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42"/>
    </row>
    <row r="152" spans="2:14" s="44" customFormat="1" ht="12">
      <c r="B152" s="4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42"/>
    </row>
    <row r="153" spans="2:14" s="44" customFormat="1" ht="12">
      <c r="B153" s="4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42"/>
    </row>
    <row r="154" spans="2:14" s="44" customFormat="1" ht="12">
      <c r="B154" s="4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42"/>
    </row>
    <row r="155" spans="2:14" s="44" customFormat="1" ht="12">
      <c r="B155" s="4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42"/>
    </row>
    <row r="156" spans="2:14" s="44" customFormat="1" ht="12">
      <c r="B156" s="4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42"/>
    </row>
    <row r="157" spans="2:14" s="44" customFormat="1" ht="12">
      <c r="B157" s="4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42"/>
    </row>
    <row r="158" spans="2:14" s="44" customFormat="1" ht="12">
      <c r="B158" s="4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42"/>
    </row>
    <row r="159" spans="2:14" s="44" customFormat="1" ht="12">
      <c r="B159" s="4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42"/>
    </row>
    <row r="160" spans="2:14" s="44" customFormat="1" ht="12">
      <c r="B160" s="4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42"/>
    </row>
    <row r="161" spans="2:14" s="44" customFormat="1" ht="12">
      <c r="B161" s="4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42"/>
    </row>
    <row r="162" spans="2:14" s="44" customFormat="1" ht="12">
      <c r="B162" s="4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42"/>
    </row>
  </sheetData>
  <printOptions horizontalCentered="1"/>
  <pageMargins left="0.3937007874015748" right="0.3937007874015748" top="0.5511811023622047" bottom="0.5511811023622047" header="0.35433070866141736" footer="0.31496062992125984"/>
  <pageSetup firstPageNumber="21" useFirstPageNumber="1" horizontalDpi="600" verticalDpi="600" orientation="landscape" paperSize="9" scale="70" r:id="rId1"/>
  <headerFooter alignWithMargins="0">
    <oddFooter>&amp;R&amp;"Arial,Grassetto"&amp;12&amp;P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N137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4.28125" style="17" customWidth="1"/>
    <col min="2" max="2" width="49.7109375" style="47" customWidth="1"/>
    <col min="3" max="3" width="5.57421875" style="67" customWidth="1"/>
    <col min="4" max="7" width="10.7109375" style="67" customWidth="1"/>
    <col min="8" max="8" width="5.57421875" style="67" customWidth="1"/>
    <col min="9" max="12" width="10.7109375" style="67" customWidth="1"/>
    <col min="13" max="13" width="5.57421875" style="58" customWidth="1"/>
    <col min="14" max="14" width="30.7109375" style="31" customWidth="1"/>
    <col min="15" max="16384" width="9.140625" style="3" customWidth="1"/>
  </cols>
  <sheetData>
    <row r="1" spans="1:14" s="13" customFormat="1" ht="19.5">
      <c r="A1" s="223" t="s">
        <v>344</v>
      </c>
      <c r="B1" s="34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32"/>
    </row>
    <row r="2" spans="1:14" s="1" customFormat="1" ht="19.5">
      <c r="A2" s="223" t="s">
        <v>336</v>
      </c>
      <c r="B2" s="35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33"/>
    </row>
    <row r="3" spans="1:14" s="2" customFormat="1" ht="12">
      <c r="A3" s="39"/>
      <c r="B3" s="36"/>
      <c r="C3" s="67"/>
      <c r="D3" s="67"/>
      <c r="E3" s="67"/>
      <c r="F3" s="67"/>
      <c r="G3" s="67"/>
      <c r="H3" s="67"/>
      <c r="I3" s="67"/>
      <c r="J3" s="67"/>
      <c r="K3" s="67"/>
      <c r="L3" s="67"/>
      <c r="M3" s="58"/>
      <c r="N3" s="29" t="s">
        <v>345</v>
      </c>
    </row>
    <row r="4" spans="1:14" s="98" customFormat="1" ht="15.75">
      <c r="A4" s="93"/>
      <c r="B4" s="94"/>
      <c r="C4" s="96"/>
      <c r="D4" s="174" t="s">
        <v>315</v>
      </c>
      <c r="E4" s="175"/>
      <c r="F4" s="175"/>
      <c r="G4" s="190"/>
      <c r="H4" s="275"/>
      <c r="I4" s="174" t="s">
        <v>316</v>
      </c>
      <c r="J4" s="183"/>
      <c r="K4" s="183"/>
      <c r="L4" s="176"/>
      <c r="M4" s="96"/>
      <c r="N4" s="99"/>
    </row>
    <row r="5" spans="1:14" ht="39" customHeight="1">
      <c r="A5" s="85" t="s">
        <v>346</v>
      </c>
      <c r="B5" s="83"/>
      <c r="C5" s="63"/>
      <c r="D5" s="177" t="s">
        <v>347</v>
      </c>
      <c r="E5" s="178" t="s">
        <v>348</v>
      </c>
      <c r="F5" s="178" t="s">
        <v>349</v>
      </c>
      <c r="G5" s="179" t="s">
        <v>350</v>
      </c>
      <c r="H5" s="275"/>
      <c r="I5" s="177" t="s">
        <v>347</v>
      </c>
      <c r="J5" s="178" t="s">
        <v>348</v>
      </c>
      <c r="K5" s="178" t="s">
        <v>349</v>
      </c>
      <c r="L5" s="179" t="s">
        <v>350</v>
      </c>
      <c r="M5" s="63"/>
      <c r="N5" s="45" t="s">
        <v>351</v>
      </c>
    </row>
    <row r="6" spans="1:14" s="17" customFormat="1" ht="12.75">
      <c r="A6" s="11"/>
      <c r="B6" s="37"/>
      <c r="C6" s="54"/>
      <c r="D6" s="180"/>
      <c r="E6" s="181"/>
      <c r="F6" s="181"/>
      <c r="G6" s="181"/>
      <c r="H6" s="275"/>
      <c r="I6" s="180"/>
      <c r="J6" s="181"/>
      <c r="K6" s="181"/>
      <c r="L6" s="182"/>
      <c r="M6" s="54"/>
      <c r="N6" s="76"/>
    </row>
    <row r="7" spans="1:14" s="17" customFormat="1" ht="27.75" customHeight="1">
      <c r="A7" s="379" t="s">
        <v>668</v>
      </c>
      <c r="B7" s="686"/>
      <c r="C7" s="653"/>
      <c r="D7" s="382">
        <f>SUM(D8)</f>
        <v>14</v>
      </c>
      <c r="E7" s="458"/>
      <c r="F7" s="458"/>
      <c r="G7" s="459"/>
      <c r="H7" s="687"/>
      <c r="I7" s="382">
        <f>SUM(I8)</f>
        <v>14</v>
      </c>
      <c r="J7" s="458"/>
      <c r="K7" s="458"/>
      <c r="L7" s="703"/>
      <c r="M7" s="653"/>
      <c r="N7" s="462"/>
    </row>
    <row r="8" spans="1:14" s="17" customFormat="1" ht="24">
      <c r="A8" s="394"/>
      <c r="B8" s="673" t="s">
        <v>677</v>
      </c>
      <c r="C8" s="657"/>
      <c r="D8" s="389">
        <v>14</v>
      </c>
      <c r="E8" s="704" t="s">
        <v>364</v>
      </c>
      <c r="F8" s="704" t="s">
        <v>678</v>
      </c>
      <c r="G8" s="705">
        <v>36557</v>
      </c>
      <c r="H8" s="706"/>
      <c r="I8" s="389">
        <v>14</v>
      </c>
      <c r="J8" s="704" t="s">
        <v>364</v>
      </c>
      <c r="K8" s="704" t="s">
        <v>678</v>
      </c>
      <c r="L8" s="705">
        <v>36557</v>
      </c>
      <c r="M8" s="657"/>
      <c r="N8" s="691" t="s">
        <v>414</v>
      </c>
    </row>
    <row r="9" spans="1:14" s="18" customFormat="1" ht="24.75" customHeight="1">
      <c r="A9" s="386" t="s">
        <v>625</v>
      </c>
      <c r="B9" s="697"/>
      <c r="C9" s="388"/>
      <c r="D9" s="401">
        <f>SUM(D10:D10)</f>
        <v>2260</v>
      </c>
      <c r="E9" s="388"/>
      <c r="F9" s="388"/>
      <c r="G9" s="494"/>
      <c r="H9" s="388"/>
      <c r="I9" s="401">
        <f>SUM(I10:I10)</f>
        <v>2260</v>
      </c>
      <c r="J9" s="388"/>
      <c r="K9" s="388"/>
      <c r="L9" s="388"/>
      <c r="M9" s="388"/>
      <c r="N9" s="393"/>
    </row>
    <row r="10" spans="1:14" s="44" customFormat="1" ht="12" customHeight="1">
      <c r="A10" s="386"/>
      <c r="B10" s="673" t="s">
        <v>679</v>
      </c>
      <c r="C10" s="388"/>
      <c r="D10" s="389">
        <v>2260</v>
      </c>
      <c r="E10" s="781" t="s">
        <v>148</v>
      </c>
      <c r="F10" s="782"/>
      <c r="G10" s="783"/>
      <c r="H10" s="707"/>
      <c r="I10" s="389">
        <v>2260</v>
      </c>
      <c r="J10" s="708" t="s">
        <v>364</v>
      </c>
      <c r="K10" s="708" t="s">
        <v>163</v>
      </c>
      <c r="L10" s="709">
        <v>36643</v>
      </c>
      <c r="M10" s="388"/>
      <c r="N10" s="393"/>
    </row>
    <row r="11" spans="1:14" s="44" customFormat="1" ht="22.5" customHeight="1">
      <c r="A11" s="425" t="s">
        <v>659</v>
      </c>
      <c r="B11" s="710"/>
      <c r="C11" s="388"/>
      <c r="D11" s="401">
        <f>+D12</f>
        <v>40</v>
      </c>
      <c r="E11" s="515"/>
      <c r="F11" s="515"/>
      <c r="G11" s="472"/>
      <c r="H11" s="471"/>
      <c r="I11" s="401">
        <f>+I12</f>
        <v>40</v>
      </c>
      <c r="J11" s="515"/>
      <c r="K11" s="515"/>
      <c r="L11" s="471"/>
      <c r="M11" s="388"/>
      <c r="N11" s="393"/>
    </row>
    <row r="12" spans="1:14" s="44" customFormat="1" ht="24">
      <c r="A12" s="386"/>
      <c r="B12" s="409" t="s">
        <v>633</v>
      </c>
      <c r="C12" s="388"/>
      <c r="D12" s="389">
        <v>40</v>
      </c>
      <c r="E12" s="704" t="s">
        <v>364</v>
      </c>
      <c r="F12" s="704" t="s">
        <v>634</v>
      </c>
      <c r="G12" s="705">
        <v>36852</v>
      </c>
      <c r="H12" s="471"/>
      <c r="I12" s="389">
        <v>40</v>
      </c>
      <c r="J12" s="704" t="s">
        <v>364</v>
      </c>
      <c r="K12" s="704" t="s">
        <v>634</v>
      </c>
      <c r="L12" s="705">
        <v>36852</v>
      </c>
      <c r="M12" s="388"/>
      <c r="N12" s="393" t="s">
        <v>425</v>
      </c>
    </row>
    <row r="13" spans="1:14" s="38" customFormat="1" ht="24.75" customHeight="1">
      <c r="A13" s="386" t="s">
        <v>396</v>
      </c>
      <c r="B13" s="675"/>
      <c r="C13" s="388"/>
      <c r="D13" s="401">
        <f>SUM(D14:D15)</f>
        <v>500</v>
      </c>
      <c r="E13" s="388"/>
      <c r="F13" s="388"/>
      <c r="G13" s="388"/>
      <c r="H13" s="388"/>
      <c r="I13" s="401">
        <f>SUM(I14:I15)</f>
        <v>500</v>
      </c>
      <c r="J13" s="388"/>
      <c r="K13" s="388"/>
      <c r="L13" s="388"/>
      <c r="M13" s="388"/>
      <c r="N13" s="393"/>
    </row>
    <row r="14" spans="1:14" s="44" customFormat="1" ht="12" customHeight="1">
      <c r="A14" s="386"/>
      <c r="B14" s="711" t="s">
        <v>680</v>
      </c>
      <c r="C14" s="388"/>
      <c r="D14" s="345"/>
      <c r="E14" s="388"/>
      <c r="F14" s="388"/>
      <c r="G14" s="388"/>
      <c r="H14" s="388"/>
      <c r="I14" s="345"/>
      <c r="J14" s="388"/>
      <c r="K14" s="388"/>
      <c r="L14" s="388"/>
      <c r="M14" s="388"/>
      <c r="N14" s="393"/>
    </row>
    <row r="15" spans="1:14" s="44" customFormat="1" ht="12.75">
      <c r="A15" s="433"/>
      <c r="B15" s="760" t="s">
        <v>38</v>
      </c>
      <c r="C15" s="435"/>
      <c r="D15" s="436">
        <v>500</v>
      </c>
      <c r="E15" s="712" t="s">
        <v>599</v>
      </c>
      <c r="F15" s="712" t="s">
        <v>635</v>
      </c>
      <c r="G15" s="713">
        <v>36852</v>
      </c>
      <c r="H15" s="435"/>
      <c r="I15" s="436">
        <v>500</v>
      </c>
      <c r="J15" s="712" t="s">
        <v>599</v>
      </c>
      <c r="K15" s="712" t="s">
        <v>635</v>
      </c>
      <c r="L15" s="713">
        <v>36852</v>
      </c>
      <c r="M15" s="435"/>
      <c r="N15" s="440" t="s">
        <v>541</v>
      </c>
    </row>
    <row r="16" spans="1:14" s="72" customFormat="1" ht="24" customHeight="1">
      <c r="A16" s="265"/>
      <c r="B16" s="316" t="s">
        <v>172</v>
      </c>
      <c r="C16" s="267"/>
      <c r="D16" s="251">
        <f>D7+D9+D13+D11</f>
        <v>2814</v>
      </c>
      <c r="E16" s="253"/>
      <c r="F16" s="268"/>
      <c r="G16" s="268"/>
      <c r="H16" s="267"/>
      <c r="I16" s="251">
        <f>I7+I9+I13+I11</f>
        <v>2814</v>
      </c>
      <c r="J16" s="253"/>
      <c r="K16" s="253"/>
      <c r="L16" s="268"/>
      <c r="M16" s="267"/>
      <c r="N16" s="261"/>
    </row>
    <row r="17" spans="2:14" s="44" customFormat="1" ht="12">
      <c r="B17" s="48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42"/>
    </row>
    <row r="18" spans="2:14" s="44" customFormat="1" ht="12">
      <c r="B18" s="4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42"/>
    </row>
    <row r="19" spans="2:14" s="44" customFormat="1" ht="12">
      <c r="B19" s="4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42"/>
    </row>
    <row r="20" spans="2:14" s="44" customFormat="1" ht="12">
      <c r="B20" s="4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42"/>
    </row>
    <row r="21" spans="2:14" s="44" customFormat="1" ht="12">
      <c r="B21" s="4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42"/>
    </row>
    <row r="22" spans="2:14" s="44" customFormat="1" ht="12">
      <c r="B22" s="4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42"/>
    </row>
    <row r="23" spans="2:14" s="44" customFormat="1" ht="12">
      <c r="B23" s="4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42"/>
    </row>
    <row r="24" spans="2:14" s="44" customFormat="1" ht="12">
      <c r="B24" s="4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42"/>
    </row>
    <row r="25" spans="2:14" s="44" customFormat="1" ht="12">
      <c r="B25" s="4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42"/>
    </row>
    <row r="26" spans="2:14" s="44" customFormat="1" ht="12">
      <c r="B26" s="4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42"/>
    </row>
    <row r="27" spans="2:14" s="44" customFormat="1" ht="12">
      <c r="B27" s="4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42"/>
    </row>
    <row r="28" spans="2:14" s="44" customFormat="1" ht="12">
      <c r="B28" s="4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42"/>
    </row>
    <row r="29" spans="2:14" s="44" customFormat="1" ht="12">
      <c r="B29" s="4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42"/>
    </row>
    <row r="30" spans="2:14" s="44" customFormat="1" ht="12">
      <c r="B30" s="4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42"/>
    </row>
    <row r="31" spans="2:14" s="44" customFormat="1" ht="12">
      <c r="B31" s="4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42"/>
    </row>
    <row r="32" spans="2:14" s="44" customFormat="1" ht="12">
      <c r="B32" s="4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42"/>
    </row>
    <row r="33" spans="2:14" s="44" customFormat="1" ht="12">
      <c r="B33" s="4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42"/>
    </row>
    <row r="34" spans="2:14" s="44" customFormat="1" ht="12">
      <c r="B34" s="4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42"/>
    </row>
    <row r="35" spans="2:14" s="44" customFormat="1" ht="12">
      <c r="B35" s="4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42"/>
    </row>
    <row r="36" spans="2:14" s="44" customFormat="1" ht="12">
      <c r="B36" s="4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42"/>
    </row>
    <row r="37" spans="2:14" s="44" customFormat="1" ht="12">
      <c r="B37" s="4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42"/>
    </row>
    <row r="38" spans="2:14" s="44" customFormat="1" ht="12">
      <c r="B38" s="4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42"/>
    </row>
    <row r="39" spans="2:14" s="44" customFormat="1" ht="12">
      <c r="B39" s="4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42"/>
    </row>
    <row r="40" spans="2:14" s="44" customFormat="1" ht="12">
      <c r="B40" s="4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42"/>
    </row>
    <row r="41" spans="2:14" s="44" customFormat="1" ht="12">
      <c r="B41" s="4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42"/>
    </row>
    <row r="42" spans="2:14" s="44" customFormat="1" ht="12">
      <c r="B42" s="4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42"/>
    </row>
    <row r="43" spans="2:14" s="44" customFormat="1" ht="12">
      <c r="B43" s="4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42"/>
    </row>
    <row r="44" spans="2:14" s="44" customFormat="1" ht="12">
      <c r="B44" s="4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42"/>
    </row>
    <row r="45" spans="2:14" s="44" customFormat="1" ht="12">
      <c r="B45" s="4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42"/>
    </row>
    <row r="46" spans="2:14" s="44" customFormat="1" ht="12">
      <c r="B46" s="4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42"/>
    </row>
    <row r="47" spans="2:14" s="44" customFormat="1" ht="12">
      <c r="B47" s="4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42"/>
    </row>
    <row r="48" spans="2:14" s="44" customFormat="1" ht="12">
      <c r="B48" s="4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42"/>
    </row>
    <row r="49" spans="2:14" s="44" customFormat="1" ht="12">
      <c r="B49" s="4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42"/>
    </row>
    <row r="50" spans="2:14" s="44" customFormat="1" ht="12">
      <c r="B50" s="4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42"/>
    </row>
    <row r="51" spans="2:14" s="44" customFormat="1" ht="12">
      <c r="B51" s="4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42"/>
    </row>
    <row r="52" spans="2:14" s="44" customFormat="1" ht="12">
      <c r="B52" s="4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42"/>
    </row>
    <row r="53" spans="2:14" s="44" customFormat="1" ht="12">
      <c r="B53" s="4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42"/>
    </row>
    <row r="54" spans="2:14" s="44" customFormat="1" ht="12">
      <c r="B54" s="4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42"/>
    </row>
    <row r="55" spans="2:14" s="44" customFormat="1" ht="12">
      <c r="B55" s="4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42"/>
    </row>
    <row r="56" spans="2:14" s="44" customFormat="1" ht="12">
      <c r="B56" s="4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42"/>
    </row>
    <row r="57" spans="2:14" s="44" customFormat="1" ht="12">
      <c r="B57" s="4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42"/>
    </row>
    <row r="58" spans="2:14" s="44" customFormat="1" ht="12">
      <c r="B58" s="4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42"/>
    </row>
    <row r="59" spans="2:14" s="44" customFormat="1" ht="12">
      <c r="B59" s="4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42"/>
    </row>
    <row r="60" spans="2:14" s="44" customFormat="1" ht="12">
      <c r="B60" s="4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42"/>
    </row>
    <row r="61" spans="2:14" s="44" customFormat="1" ht="12">
      <c r="B61" s="4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42"/>
    </row>
    <row r="62" spans="2:14" s="44" customFormat="1" ht="12">
      <c r="B62" s="4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42"/>
    </row>
    <row r="63" spans="2:14" s="44" customFormat="1" ht="12">
      <c r="B63" s="4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42"/>
    </row>
    <row r="64" spans="2:14" s="44" customFormat="1" ht="12">
      <c r="B64" s="4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42"/>
    </row>
    <row r="65" spans="2:14" s="44" customFormat="1" ht="12">
      <c r="B65" s="4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42"/>
    </row>
    <row r="66" spans="2:14" s="44" customFormat="1" ht="12">
      <c r="B66" s="4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42"/>
    </row>
    <row r="67" spans="2:14" s="44" customFormat="1" ht="12">
      <c r="B67" s="4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42"/>
    </row>
    <row r="68" spans="2:14" s="44" customFormat="1" ht="12">
      <c r="B68" s="4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42"/>
    </row>
    <row r="69" spans="2:14" s="44" customFormat="1" ht="12">
      <c r="B69" s="4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42"/>
    </row>
    <row r="70" spans="2:14" s="44" customFormat="1" ht="12">
      <c r="B70" s="4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42"/>
    </row>
    <row r="71" spans="2:14" s="44" customFormat="1" ht="12">
      <c r="B71" s="4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42"/>
    </row>
    <row r="72" spans="2:14" s="44" customFormat="1" ht="12">
      <c r="B72" s="4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42"/>
    </row>
    <row r="73" spans="2:14" s="44" customFormat="1" ht="12">
      <c r="B73" s="4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42"/>
    </row>
    <row r="74" spans="2:14" s="44" customFormat="1" ht="12">
      <c r="B74" s="4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42"/>
    </row>
    <row r="75" spans="2:14" s="44" customFormat="1" ht="12">
      <c r="B75" s="4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42"/>
    </row>
    <row r="76" spans="2:14" s="44" customFormat="1" ht="12">
      <c r="B76" s="4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42"/>
    </row>
    <row r="77" spans="2:14" s="44" customFormat="1" ht="12">
      <c r="B77" s="4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42"/>
    </row>
    <row r="78" spans="2:14" s="44" customFormat="1" ht="12">
      <c r="B78" s="4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42"/>
    </row>
    <row r="79" spans="2:14" s="44" customFormat="1" ht="12">
      <c r="B79" s="4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42"/>
    </row>
    <row r="80" spans="2:14" s="44" customFormat="1" ht="12">
      <c r="B80" s="4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42"/>
    </row>
    <row r="81" spans="2:14" s="44" customFormat="1" ht="12">
      <c r="B81" s="4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42"/>
    </row>
    <row r="82" spans="2:14" s="44" customFormat="1" ht="12">
      <c r="B82" s="4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42"/>
    </row>
    <row r="83" spans="2:14" s="44" customFormat="1" ht="12">
      <c r="B83" s="4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42"/>
    </row>
    <row r="84" spans="2:14" s="44" customFormat="1" ht="12">
      <c r="B84" s="4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42"/>
    </row>
    <row r="85" spans="2:14" s="44" customFormat="1" ht="12">
      <c r="B85" s="4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42"/>
    </row>
    <row r="86" spans="2:14" s="44" customFormat="1" ht="12">
      <c r="B86" s="4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42"/>
    </row>
    <row r="87" spans="2:14" s="44" customFormat="1" ht="12">
      <c r="B87" s="4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42"/>
    </row>
    <row r="88" spans="2:14" s="44" customFormat="1" ht="12">
      <c r="B88" s="4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42"/>
    </row>
    <row r="89" spans="2:14" s="44" customFormat="1" ht="12">
      <c r="B89" s="4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42"/>
    </row>
    <row r="90" spans="2:14" s="44" customFormat="1" ht="12">
      <c r="B90" s="4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42"/>
    </row>
    <row r="91" spans="2:14" s="44" customFormat="1" ht="12">
      <c r="B91" s="4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42"/>
    </row>
    <row r="92" spans="2:14" s="44" customFormat="1" ht="12">
      <c r="B92" s="4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42"/>
    </row>
    <row r="93" spans="2:14" s="44" customFormat="1" ht="12">
      <c r="B93" s="4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42"/>
    </row>
    <row r="94" spans="2:14" s="44" customFormat="1" ht="12">
      <c r="B94" s="4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42"/>
    </row>
    <row r="95" spans="2:14" s="44" customFormat="1" ht="12">
      <c r="B95" s="4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42"/>
    </row>
    <row r="96" spans="2:14" s="44" customFormat="1" ht="12">
      <c r="B96" s="4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42"/>
    </row>
    <row r="97" spans="2:14" s="44" customFormat="1" ht="12">
      <c r="B97" s="4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42"/>
    </row>
    <row r="98" spans="2:14" s="44" customFormat="1" ht="12">
      <c r="B98" s="4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42"/>
    </row>
    <row r="99" spans="2:14" s="44" customFormat="1" ht="12">
      <c r="B99" s="4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42"/>
    </row>
    <row r="100" spans="2:14" s="44" customFormat="1" ht="12">
      <c r="B100" s="4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42"/>
    </row>
    <row r="101" spans="2:14" s="44" customFormat="1" ht="12">
      <c r="B101" s="4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42"/>
    </row>
    <row r="102" spans="2:14" s="44" customFormat="1" ht="12">
      <c r="B102" s="4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42"/>
    </row>
    <row r="103" spans="2:14" s="44" customFormat="1" ht="12">
      <c r="B103" s="4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42"/>
    </row>
    <row r="104" spans="2:14" s="44" customFormat="1" ht="12">
      <c r="B104" s="4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42"/>
    </row>
    <row r="105" spans="2:14" s="44" customFormat="1" ht="12">
      <c r="B105" s="4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42"/>
    </row>
    <row r="106" spans="2:14" s="44" customFormat="1" ht="12">
      <c r="B106" s="4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42"/>
    </row>
    <row r="107" spans="2:14" s="44" customFormat="1" ht="12">
      <c r="B107" s="4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42"/>
    </row>
    <row r="108" spans="2:14" s="44" customFormat="1" ht="12">
      <c r="B108" s="4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42"/>
    </row>
    <row r="109" spans="2:14" s="44" customFormat="1" ht="12">
      <c r="B109" s="4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42"/>
    </row>
    <row r="110" spans="2:14" s="44" customFormat="1" ht="12">
      <c r="B110" s="4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42"/>
    </row>
    <row r="111" spans="2:14" s="44" customFormat="1" ht="12">
      <c r="B111" s="4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42"/>
    </row>
    <row r="112" spans="2:14" s="44" customFormat="1" ht="12">
      <c r="B112" s="4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42"/>
    </row>
    <row r="113" spans="2:14" s="44" customFormat="1" ht="12">
      <c r="B113" s="4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42"/>
    </row>
    <row r="114" spans="2:14" s="44" customFormat="1" ht="12">
      <c r="B114" s="4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42"/>
    </row>
    <row r="115" spans="2:14" s="44" customFormat="1" ht="12">
      <c r="B115" s="4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42"/>
    </row>
    <row r="116" spans="2:14" s="44" customFormat="1" ht="12">
      <c r="B116" s="4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42"/>
    </row>
    <row r="117" spans="2:14" s="44" customFormat="1" ht="12">
      <c r="B117" s="4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42"/>
    </row>
    <row r="118" spans="2:14" s="44" customFormat="1" ht="12">
      <c r="B118" s="4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42"/>
    </row>
    <row r="119" spans="2:14" s="44" customFormat="1" ht="12">
      <c r="B119" s="4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42"/>
    </row>
    <row r="120" spans="2:14" s="44" customFormat="1" ht="12">
      <c r="B120" s="4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42"/>
    </row>
    <row r="121" spans="2:14" s="44" customFormat="1" ht="12">
      <c r="B121" s="4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42"/>
    </row>
    <row r="122" spans="2:14" s="44" customFormat="1" ht="12">
      <c r="B122" s="4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42"/>
    </row>
    <row r="123" spans="2:14" s="44" customFormat="1" ht="12">
      <c r="B123" s="4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42"/>
    </row>
    <row r="124" spans="2:14" s="44" customFormat="1" ht="12">
      <c r="B124" s="4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42"/>
    </row>
    <row r="125" spans="2:14" s="44" customFormat="1" ht="12">
      <c r="B125" s="4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42"/>
    </row>
    <row r="126" spans="2:14" s="44" customFormat="1" ht="12">
      <c r="B126" s="4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42"/>
    </row>
    <row r="127" spans="2:14" s="44" customFormat="1" ht="12">
      <c r="B127" s="4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42"/>
    </row>
    <row r="128" spans="2:14" s="44" customFormat="1" ht="12">
      <c r="B128" s="4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42"/>
    </row>
    <row r="129" spans="2:14" s="44" customFormat="1" ht="12">
      <c r="B129" s="4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42"/>
    </row>
    <row r="130" spans="2:14" s="44" customFormat="1" ht="12">
      <c r="B130" s="4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42"/>
    </row>
    <row r="131" spans="2:14" s="44" customFormat="1" ht="12">
      <c r="B131" s="4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42"/>
    </row>
    <row r="132" spans="2:14" s="44" customFormat="1" ht="12">
      <c r="B132" s="4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42"/>
    </row>
    <row r="133" spans="2:14" s="44" customFormat="1" ht="12">
      <c r="B133" s="4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42"/>
    </row>
    <row r="134" spans="2:14" s="44" customFormat="1" ht="12">
      <c r="B134" s="4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42"/>
    </row>
    <row r="135" spans="2:14" s="44" customFormat="1" ht="12">
      <c r="B135" s="4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42"/>
    </row>
    <row r="136" spans="2:14" s="44" customFormat="1" ht="12">
      <c r="B136" s="4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42"/>
    </row>
    <row r="137" spans="2:14" s="44" customFormat="1" ht="12">
      <c r="B137" s="4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42"/>
    </row>
  </sheetData>
  <mergeCells count="1">
    <mergeCell ref="E10:G10"/>
  </mergeCells>
  <printOptions horizontalCentered="1"/>
  <pageMargins left="0.3937007874015748" right="0.3937007874015748" top="0.5511811023622047" bottom="0.5511811023622047" header="0.35433070866141736" footer="0.31496062992125984"/>
  <pageSetup firstPageNumber="22" useFirstPageNumber="1" horizontalDpi="600" verticalDpi="600" orientation="landscape" paperSize="9" scale="70" r:id="rId1"/>
  <headerFooter alignWithMargins="0">
    <oddFooter>&amp;R&amp;"Arial,Grassetto"&amp;12&amp;P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132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4.28125" style="17" customWidth="1"/>
    <col min="2" max="2" width="49.7109375" style="47" customWidth="1"/>
    <col min="3" max="3" width="5.57421875" style="67" customWidth="1"/>
    <col min="4" max="7" width="10.7109375" style="67" customWidth="1"/>
    <col min="8" max="8" width="5.57421875" style="67" customWidth="1"/>
    <col min="9" max="12" width="10.7109375" style="67" customWidth="1"/>
    <col min="13" max="13" width="5.57421875" style="58" customWidth="1"/>
    <col min="14" max="14" width="30.7109375" style="31" customWidth="1"/>
    <col min="15" max="16384" width="9.140625" style="3" customWidth="1"/>
  </cols>
  <sheetData>
    <row r="1" spans="1:14" s="13" customFormat="1" ht="19.5">
      <c r="A1" s="223" t="s">
        <v>344</v>
      </c>
      <c r="B1" s="34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32"/>
    </row>
    <row r="2" spans="1:14" s="1" customFormat="1" ht="19.5">
      <c r="A2" s="223" t="s">
        <v>337</v>
      </c>
      <c r="B2" s="35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33"/>
    </row>
    <row r="3" spans="1:14" s="2" customFormat="1" ht="12">
      <c r="A3" s="39"/>
      <c r="B3" s="36"/>
      <c r="C3" s="67"/>
      <c r="D3" s="67"/>
      <c r="E3" s="67"/>
      <c r="F3" s="67"/>
      <c r="G3" s="67"/>
      <c r="H3" s="67"/>
      <c r="I3" s="67"/>
      <c r="J3" s="67"/>
      <c r="K3" s="67"/>
      <c r="L3" s="67"/>
      <c r="M3" s="58"/>
      <c r="N3" s="29" t="s">
        <v>345</v>
      </c>
    </row>
    <row r="4" spans="1:14" s="98" customFormat="1" ht="15.75">
      <c r="A4" s="93"/>
      <c r="B4" s="94"/>
      <c r="C4" s="96"/>
      <c r="D4" s="174" t="s">
        <v>315</v>
      </c>
      <c r="E4" s="175"/>
      <c r="F4" s="175"/>
      <c r="G4" s="190"/>
      <c r="H4" s="275"/>
      <c r="I4" s="174" t="s">
        <v>316</v>
      </c>
      <c r="J4" s="183"/>
      <c r="K4" s="183"/>
      <c r="L4" s="176"/>
      <c r="M4" s="97"/>
      <c r="N4" s="99"/>
    </row>
    <row r="5" spans="1:14" ht="39" customHeight="1">
      <c r="A5" s="77" t="s">
        <v>346</v>
      </c>
      <c r="B5" s="83"/>
      <c r="C5" s="63"/>
      <c r="D5" s="177" t="s">
        <v>347</v>
      </c>
      <c r="E5" s="178" t="s">
        <v>348</v>
      </c>
      <c r="F5" s="178" t="s">
        <v>349</v>
      </c>
      <c r="G5" s="179" t="s">
        <v>350</v>
      </c>
      <c r="H5" s="275"/>
      <c r="I5" s="177" t="s">
        <v>347</v>
      </c>
      <c r="J5" s="178" t="s">
        <v>348</v>
      </c>
      <c r="K5" s="178" t="s">
        <v>349</v>
      </c>
      <c r="L5" s="179" t="s">
        <v>350</v>
      </c>
      <c r="M5" s="189"/>
      <c r="N5" s="45" t="s">
        <v>351</v>
      </c>
    </row>
    <row r="6" spans="1:14" s="17" customFormat="1" ht="12.75">
      <c r="A6" s="11"/>
      <c r="B6" s="37"/>
      <c r="C6" s="54"/>
      <c r="D6" s="180"/>
      <c r="E6" s="181"/>
      <c r="F6" s="181"/>
      <c r="G6" s="181"/>
      <c r="H6" s="275"/>
      <c r="I6" s="180"/>
      <c r="J6" s="181"/>
      <c r="K6" s="181"/>
      <c r="L6" s="182"/>
      <c r="M6" s="66"/>
      <c r="N6" s="76"/>
    </row>
    <row r="7" spans="1:14" s="44" customFormat="1" ht="20.25" customHeight="1">
      <c r="A7" s="441" t="s">
        <v>668</v>
      </c>
      <c r="B7" s="714"/>
      <c r="C7" s="381"/>
      <c r="D7" s="382">
        <f>SUM(D8:D8)</f>
        <v>1000</v>
      </c>
      <c r="E7" s="715"/>
      <c r="F7" s="715"/>
      <c r="G7" s="715"/>
      <c r="H7" s="563"/>
      <c r="I7" s="382">
        <f>SUM(I8:I8)</f>
        <v>1000</v>
      </c>
      <c r="J7" s="715"/>
      <c r="K7" s="715"/>
      <c r="L7" s="715"/>
      <c r="M7" s="563"/>
      <c r="N7" s="385"/>
    </row>
    <row r="8" spans="1:14" s="44" customFormat="1" ht="18" customHeight="1">
      <c r="A8" s="682"/>
      <c r="B8" s="716" t="s">
        <v>0</v>
      </c>
      <c r="C8" s="435"/>
      <c r="D8" s="436">
        <v>1000</v>
      </c>
      <c r="E8" s="701" t="s">
        <v>364</v>
      </c>
      <c r="F8" s="701" t="s">
        <v>600</v>
      </c>
      <c r="G8" s="561">
        <v>36767</v>
      </c>
      <c r="H8" s="501"/>
      <c r="I8" s="436">
        <v>1000</v>
      </c>
      <c r="J8" s="701" t="s">
        <v>364</v>
      </c>
      <c r="K8" s="661" t="s">
        <v>636</v>
      </c>
      <c r="L8" s="561">
        <v>36852</v>
      </c>
      <c r="M8" s="501"/>
      <c r="N8" s="717"/>
    </row>
    <row r="9" spans="1:14" s="72" customFormat="1" ht="24" customHeight="1">
      <c r="A9" s="265"/>
      <c r="B9" s="263" t="s">
        <v>172</v>
      </c>
      <c r="C9" s="267"/>
      <c r="D9" s="251">
        <f>D8</f>
        <v>1000</v>
      </c>
      <c r="E9" s="268"/>
      <c r="F9" s="268"/>
      <c r="G9" s="268"/>
      <c r="H9" s="269"/>
      <c r="I9" s="251">
        <f>I8</f>
        <v>1000</v>
      </c>
      <c r="J9" s="268"/>
      <c r="K9" s="268"/>
      <c r="L9" s="268"/>
      <c r="M9" s="269"/>
      <c r="N9" s="261"/>
    </row>
    <row r="10" spans="2:14" s="44" customFormat="1" ht="12" customHeight="1">
      <c r="B10" s="48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42"/>
    </row>
    <row r="11" spans="2:14" s="44" customFormat="1" ht="12">
      <c r="B11" s="4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42"/>
    </row>
    <row r="12" spans="2:14" s="44" customFormat="1" ht="12">
      <c r="B12" s="4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42"/>
    </row>
    <row r="13" spans="2:14" s="44" customFormat="1" ht="12">
      <c r="B13" s="4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42"/>
    </row>
    <row r="14" spans="2:14" s="44" customFormat="1" ht="12">
      <c r="B14" s="4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42"/>
    </row>
    <row r="15" spans="2:14" s="44" customFormat="1" ht="12">
      <c r="B15" s="4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42"/>
    </row>
    <row r="16" spans="2:14" s="44" customFormat="1" ht="12">
      <c r="B16" s="4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42"/>
    </row>
    <row r="17" spans="2:14" s="44" customFormat="1" ht="12">
      <c r="B17" s="4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42"/>
    </row>
    <row r="18" spans="2:14" s="44" customFormat="1" ht="12">
      <c r="B18" s="4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42"/>
    </row>
    <row r="19" spans="2:14" s="44" customFormat="1" ht="12">
      <c r="B19" s="4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42"/>
    </row>
    <row r="20" spans="2:14" s="44" customFormat="1" ht="12">
      <c r="B20" s="4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42"/>
    </row>
    <row r="21" spans="2:14" s="44" customFormat="1" ht="12">
      <c r="B21" s="4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42"/>
    </row>
    <row r="22" spans="2:14" s="44" customFormat="1" ht="12">
      <c r="B22" s="4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42"/>
    </row>
    <row r="23" spans="2:14" s="44" customFormat="1" ht="12">
      <c r="B23" s="4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42"/>
    </row>
    <row r="24" spans="2:14" s="44" customFormat="1" ht="12">
      <c r="B24" s="4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42"/>
    </row>
    <row r="25" spans="2:14" s="44" customFormat="1" ht="12">
      <c r="B25" s="4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42"/>
    </row>
    <row r="26" spans="2:14" s="44" customFormat="1" ht="12">
      <c r="B26" s="4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42"/>
    </row>
    <row r="27" spans="2:14" s="44" customFormat="1" ht="12">
      <c r="B27" s="4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42"/>
    </row>
    <row r="28" spans="2:14" s="44" customFormat="1" ht="12">
      <c r="B28" s="4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42"/>
    </row>
    <row r="29" spans="2:14" s="44" customFormat="1" ht="12">
      <c r="B29" s="4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42"/>
    </row>
    <row r="30" spans="2:14" s="44" customFormat="1" ht="12">
      <c r="B30" s="4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42"/>
    </row>
    <row r="31" spans="2:14" s="44" customFormat="1" ht="12">
      <c r="B31" s="4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42"/>
    </row>
    <row r="32" spans="2:14" s="44" customFormat="1" ht="12">
      <c r="B32" s="4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42"/>
    </row>
    <row r="33" spans="2:14" s="44" customFormat="1" ht="12">
      <c r="B33" s="4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42"/>
    </row>
    <row r="34" spans="2:14" s="44" customFormat="1" ht="12">
      <c r="B34" s="4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42"/>
    </row>
    <row r="35" spans="2:14" s="44" customFormat="1" ht="12">
      <c r="B35" s="4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42"/>
    </row>
    <row r="36" spans="2:14" s="44" customFormat="1" ht="12">
      <c r="B36" s="4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42"/>
    </row>
    <row r="37" spans="2:14" s="44" customFormat="1" ht="12">
      <c r="B37" s="4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42"/>
    </row>
    <row r="38" spans="2:14" s="44" customFormat="1" ht="12">
      <c r="B38" s="4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42"/>
    </row>
    <row r="39" spans="2:14" s="44" customFormat="1" ht="12">
      <c r="B39" s="4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42"/>
    </row>
    <row r="40" spans="2:14" s="44" customFormat="1" ht="12">
      <c r="B40" s="4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42"/>
    </row>
    <row r="41" spans="2:14" s="44" customFormat="1" ht="12">
      <c r="B41" s="4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42"/>
    </row>
    <row r="42" spans="2:14" s="44" customFormat="1" ht="12">
      <c r="B42" s="4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42"/>
    </row>
    <row r="43" spans="2:14" s="44" customFormat="1" ht="12">
      <c r="B43" s="4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42"/>
    </row>
    <row r="44" spans="2:14" s="44" customFormat="1" ht="12">
      <c r="B44" s="4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42"/>
    </row>
    <row r="45" spans="2:14" s="44" customFormat="1" ht="12">
      <c r="B45" s="4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42"/>
    </row>
    <row r="46" spans="2:14" s="44" customFormat="1" ht="12">
      <c r="B46" s="4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42"/>
    </row>
    <row r="47" spans="2:14" s="44" customFormat="1" ht="12">
      <c r="B47" s="4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42"/>
    </row>
    <row r="48" spans="2:14" s="44" customFormat="1" ht="12">
      <c r="B48" s="4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42"/>
    </row>
    <row r="49" spans="2:14" s="44" customFormat="1" ht="12">
      <c r="B49" s="4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42"/>
    </row>
    <row r="50" spans="2:14" s="44" customFormat="1" ht="12">
      <c r="B50" s="4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42"/>
    </row>
    <row r="51" spans="2:14" s="44" customFormat="1" ht="12">
      <c r="B51" s="4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42"/>
    </row>
    <row r="52" spans="2:14" s="44" customFormat="1" ht="12">
      <c r="B52" s="4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42"/>
    </row>
    <row r="53" spans="2:14" s="44" customFormat="1" ht="12">
      <c r="B53" s="4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42"/>
    </row>
    <row r="54" spans="2:14" s="44" customFormat="1" ht="12">
      <c r="B54" s="4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42"/>
    </row>
    <row r="55" spans="2:14" s="44" customFormat="1" ht="12">
      <c r="B55" s="4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42"/>
    </row>
    <row r="56" spans="2:14" s="44" customFormat="1" ht="12">
      <c r="B56" s="4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42"/>
    </row>
    <row r="57" spans="2:14" s="44" customFormat="1" ht="12">
      <c r="B57" s="4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42"/>
    </row>
    <row r="58" spans="2:14" s="44" customFormat="1" ht="12">
      <c r="B58" s="4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42"/>
    </row>
    <row r="59" spans="2:14" s="44" customFormat="1" ht="12">
      <c r="B59" s="4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42"/>
    </row>
    <row r="60" spans="2:14" s="44" customFormat="1" ht="12">
      <c r="B60" s="4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42"/>
    </row>
    <row r="61" spans="2:14" s="44" customFormat="1" ht="12">
      <c r="B61" s="4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42"/>
    </row>
    <row r="62" spans="2:14" s="44" customFormat="1" ht="12">
      <c r="B62" s="4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42"/>
    </row>
    <row r="63" spans="2:14" s="44" customFormat="1" ht="12">
      <c r="B63" s="4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42"/>
    </row>
    <row r="64" spans="2:14" s="44" customFormat="1" ht="12">
      <c r="B64" s="4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42"/>
    </row>
    <row r="65" spans="2:14" s="44" customFormat="1" ht="12">
      <c r="B65" s="4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42"/>
    </row>
    <row r="66" spans="2:14" s="44" customFormat="1" ht="12">
      <c r="B66" s="4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42"/>
    </row>
    <row r="67" spans="2:14" s="44" customFormat="1" ht="12">
      <c r="B67" s="4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42"/>
    </row>
    <row r="68" spans="2:14" s="44" customFormat="1" ht="12">
      <c r="B68" s="4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42"/>
    </row>
    <row r="69" spans="2:14" s="44" customFormat="1" ht="12">
      <c r="B69" s="4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42"/>
    </row>
    <row r="70" spans="2:14" s="44" customFormat="1" ht="12">
      <c r="B70" s="4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42"/>
    </row>
    <row r="71" spans="2:14" s="44" customFormat="1" ht="12">
      <c r="B71" s="4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42"/>
    </row>
    <row r="72" spans="2:14" s="44" customFormat="1" ht="12">
      <c r="B72" s="4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42"/>
    </row>
    <row r="73" spans="2:14" s="44" customFormat="1" ht="12">
      <c r="B73" s="4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42"/>
    </row>
    <row r="74" spans="2:14" s="44" customFormat="1" ht="12">
      <c r="B74" s="4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42"/>
    </row>
    <row r="75" spans="2:14" s="44" customFormat="1" ht="12">
      <c r="B75" s="4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42"/>
    </row>
    <row r="76" spans="2:14" s="44" customFormat="1" ht="12">
      <c r="B76" s="4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42"/>
    </row>
    <row r="77" spans="2:14" s="44" customFormat="1" ht="12">
      <c r="B77" s="4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42"/>
    </row>
    <row r="78" spans="2:14" s="44" customFormat="1" ht="12">
      <c r="B78" s="4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42"/>
    </row>
    <row r="79" spans="2:14" s="44" customFormat="1" ht="12">
      <c r="B79" s="4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42"/>
    </row>
    <row r="80" spans="2:14" s="44" customFormat="1" ht="12">
      <c r="B80" s="4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42"/>
    </row>
    <row r="81" spans="2:14" s="44" customFormat="1" ht="12">
      <c r="B81" s="4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42"/>
    </row>
    <row r="82" spans="2:14" s="44" customFormat="1" ht="12">
      <c r="B82" s="4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42"/>
    </row>
    <row r="83" spans="2:14" s="44" customFormat="1" ht="12">
      <c r="B83" s="4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42"/>
    </row>
    <row r="84" spans="2:14" s="44" customFormat="1" ht="12">
      <c r="B84" s="4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42"/>
    </row>
    <row r="85" spans="2:14" s="44" customFormat="1" ht="12">
      <c r="B85" s="4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42"/>
    </row>
    <row r="86" spans="2:14" s="44" customFormat="1" ht="12">
      <c r="B86" s="4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42"/>
    </row>
    <row r="87" spans="2:14" s="44" customFormat="1" ht="12">
      <c r="B87" s="4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42"/>
    </row>
    <row r="88" spans="2:14" s="44" customFormat="1" ht="12">
      <c r="B88" s="4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42"/>
    </row>
    <row r="89" spans="2:14" s="44" customFormat="1" ht="12">
      <c r="B89" s="4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42"/>
    </row>
    <row r="90" spans="2:14" s="44" customFormat="1" ht="12">
      <c r="B90" s="4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42"/>
    </row>
    <row r="91" spans="2:14" s="44" customFormat="1" ht="12">
      <c r="B91" s="4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42"/>
    </row>
    <row r="92" spans="2:14" s="44" customFormat="1" ht="12">
      <c r="B92" s="4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42"/>
    </row>
    <row r="93" spans="2:14" s="44" customFormat="1" ht="12">
      <c r="B93" s="4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42"/>
    </row>
    <row r="94" spans="2:14" s="44" customFormat="1" ht="12">
      <c r="B94" s="4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42"/>
    </row>
    <row r="95" spans="2:14" s="44" customFormat="1" ht="12">
      <c r="B95" s="4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42"/>
    </row>
    <row r="96" spans="2:14" s="44" customFormat="1" ht="12">
      <c r="B96" s="4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42"/>
    </row>
    <row r="97" spans="2:14" s="44" customFormat="1" ht="12">
      <c r="B97" s="4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42"/>
    </row>
    <row r="98" spans="2:14" s="44" customFormat="1" ht="12">
      <c r="B98" s="4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42"/>
    </row>
    <row r="99" spans="2:14" s="44" customFormat="1" ht="12">
      <c r="B99" s="4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42"/>
    </row>
    <row r="100" spans="2:14" s="44" customFormat="1" ht="12">
      <c r="B100" s="4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42"/>
    </row>
    <row r="101" spans="2:14" s="44" customFormat="1" ht="12">
      <c r="B101" s="4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42"/>
    </row>
    <row r="102" spans="2:14" s="44" customFormat="1" ht="12">
      <c r="B102" s="4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42"/>
    </row>
    <row r="103" spans="2:14" s="44" customFormat="1" ht="12">
      <c r="B103" s="4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42"/>
    </row>
    <row r="104" spans="2:14" s="44" customFormat="1" ht="12">
      <c r="B104" s="4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42"/>
    </row>
    <row r="105" spans="2:14" s="44" customFormat="1" ht="12">
      <c r="B105" s="4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42"/>
    </row>
    <row r="106" spans="2:14" s="44" customFormat="1" ht="12">
      <c r="B106" s="4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42"/>
    </row>
    <row r="107" spans="2:14" s="44" customFormat="1" ht="12">
      <c r="B107" s="4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42"/>
    </row>
    <row r="108" spans="2:14" s="44" customFormat="1" ht="12">
      <c r="B108" s="4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42"/>
    </row>
    <row r="109" spans="2:14" s="44" customFormat="1" ht="12">
      <c r="B109" s="4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42"/>
    </row>
    <row r="110" spans="2:14" s="44" customFormat="1" ht="12">
      <c r="B110" s="4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42"/>
    </row>
    <row r="111" spans="2:14" s="44" customFormat="1" ht="12">
      <c r="B111" s="4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42"/>
    </row>
    <row r="112" spans="2:14" s="44" customFormat="1" ht="12">
      <c r="B112" s="4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42"/>
    </row>
    <row r="113" spans="2:14" s="44" customFormat="1" ht="12">
      <c r="B113" s="4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42"/>
    </row>
    <row r="114" spans="2:14" s="44" customFormat="1" ht="12">
      <c r="B114" s="4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42"/>
    </row>
    <row r="115" spans="2:14" s="44" customFormat="1" ht="12">
      <c r="B115" s="4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42"/>
    </row>
    <row r="116" spans="2:14" s="44" customFormat="1" ht="12">
      <c r="B116" s="4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42"/>
    </row>
    <row r="117" spans="2:14" s="44" customFormat="1" ht="12">
      <c r="B117" s="4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42"/>
    </row>
    <row r="118" spans="2:14" s="44" customFormat="1" ht="12">
      <c r="B118" s="4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42"/>
    </row>
    <row r="119" spans="2:14" s="44" customFormat="1" ht="12">
      <c r="B119" s="4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42"/>
    </row>
    <row r="120" spans="2:14" s="44" customFormat="1" ht="12">
      <c r="B120" s="4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42"/>
    </row>
    <row r="121" spans="2:14" s="44" customFormat="1" ht="12">
      <c r="B121" s="4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42"/>
    </row>
    <row r="122" spans="2:14" s="44" customFormat="1" ht="12">
      <c r="B122" s="4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42"/>
    </row>
    <row r="123" spans="2:14" s="44" customFormat="1" ht="12">
      <c r="B123" s="4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42"/>
    </row>
    <row r="124" spans="2:14" s="44" customFormat="1" ht="12">
      <c r="B124" s="4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42"/>
    </row>
    <row r="125" spans="2:14" s="44" customFormat="1" ht="12">
      <c r="B125" s="4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42"/>
    </row>
    <row r="126" spans="2:14" s="44" customFormat="1" ht="12">
      <c r="B126" s="4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42"/>
    </row>
    <row r="127" spans="2:14" s="44" customFormat="1" ht="12">
      <c r="B127" s="4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42"/>
    </row>
    <row r="128" spans="2:14" s="44" customFormat="1" ht="12">
      <c r="B128" s="4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42"/>
    </row>
    <row r="129" spans="2:14" s="44" customFormat="1" ht="12">
      <c r="B129" s="4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42"/>
    </row>
    <row r="130" spans="2:14" s="44" customFormat="1" ht="12">
      <c r="B130" s="4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42"/>
    </row>
    <row r="131" spans="2:14" s="44" customFormat="1" ht="12">
      <c r="B131" s="4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42"/>
    </row>
    <row r="132" spans="2:14" s="44" customFormat="1" ht="12">
      <c r="B132" s="4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42"/>
    </row>
  </sheetData>
  <printOptions horizontalCentered="1"/>
  <pageMargins left="0.3937007874015748" right="0.3937007874015748" top="0.5511811023622047" bottom="0.5511811023622047" header="0.35433070866141736" footer="0.31496062992125984"/>
  <pageSetup firstPageNumber="23" useFirstPageNumber="1" horizontalDpi="600" verticalDpi="600" orientation="landscape" paperSize="9" scale="70" r:id="rId1"/>
  <headerFooter alignWithMargins="0">
    <oddFooter>&amp;R&amp;"Arial,Grassetto"&amp;12&amp;P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P18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4.28125" style="17" customWidth="1"/>
    <col min="2" max="2" width="49.7109375" style="47" customWidth="1"/>
    <col min="3" max="3" width="5.57421875" style="67" customWidth="1"/>
    <col min="4" max="7" width="10.7109375" style="67" customWidth="1"/>
    <col min="8" max="8" width="5.57421875" style="67" customWidth="1"/>
    <col min="9" max="12" width="10.7109375" style="67" customWidth="1"/>
    <col min="13" max="13" width="5.57421875" style="58" customWidth="1"/>
    <col min="14" max="14" width="30.7109375" style="31" customWidth="1"/>
    <col min="15" max="16384" width="9.140625" style="3" customWidth="1"/>
  </cols>
  <sheetData>
    <row r="1" spans="1:14" s="13" customFormat="1" ht="19.5">
      <c r="A1" s="223" t="s">
        <v>344</v>
      </c>
      <c r="B1" s="34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32"/>
    </row>
    <row r="2" spans="1:14" s="1" customFormat="1" ht="19.5">
      <c r="A2" s="223" t="s">
        <v>338</v>
      </c>
      <c r="B2" s="35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33"/>
    </row>
    <row r="3" spans="1:14" s="2" customFormat="1" ht="12">
      <c r="A3" s="39"/>
      <c r="B3" s="36"/>
      <c r="C3" s="67"/>
      <c r="D3" s="67"/>
      <c r="E3" s="67"/>
      <c r="F3" s="67"/>
      <c r="G3" s="67"/>
      <c r="H3" s="67"/>
      <c r="I3" s="67"/>
      <c r="J3" s="67"/>
      <c r="K3" s="67"/>
      <c r="L3" s="67"/>
      <c r="M3" s="58"/>
      <c r="N3" s="29" t="s">
        <v>345</v>
      </c>
    </row>
    <row r="4" spans="1:14" s="92" customFormat="1" ht="15.75">
      <c r="A4" s="70"/>
      <c r="B4" s="91"/>
      <c r="C4" s="96"/>
      <c r="D4" s="174" t="s">
        <v>315</v>
      </c>
      <c r="E4" s="175"/>
      <c r="F4" s="175"/>
      <c r="G4" s="190"/>
      <c r="H4" s="275"/>
      <c r="I4" s="174" t="s">
        <v>316</v>
      </c>
      <c r="J4" s="183"/>
      <c r="K4" s="183"/>
      <c r="L4" s="176"/>
      <c r="M4" s="97"/>
      <c r="N4" s="100"/>
    </row>
    <row r="5" spans="1:14" ht="39" customHeight="1">
      <c r="A5" s="77" t="s">
        <v>346</v>
      </c>
      <c r="B5" s="84"/>
      <c r="C5" s="63"/>
      <c r="D5" s="177" t="s">
        <v>347</v>
      </c>
      <c r="E5" s="178" t="s">
        <v>348</v>
      </c>
      <c r="F5" s="178" t="s">
        <v>349</v>
      </c>
      <c r="G5" s="179" t="s">
        <v>350</v>
      </c>
      <c r="H5" s="275"/>
      <c r="I5" s="177" t="s">
        <v>347</v>
      </c>
      <c r="J5" s="178" t="s">
        <v>348</v>
      </c>
      <c r="K5" s="178" t="s">
        <v>349</v>
      </c>
      <c r="L5" s="179" t="s">
        <v>350</v>
      </c>
      <c r="M5" s="189"/>
      <c r="N5" s="45" t="s">
        <v>351</v>
      </c>
    </row>
    <row r="6" spans="1:14" s="17" customFormat="1" ht="12.75">
      <c r="A6" s="11"/>
      <c r="B6" s="37"/>
      <c r="C6" s="54"/>
      <c r="D6" s="180"/>
      <c r="E6" s="181"/>
      <c r="F6" s="181"/>
      <c r="G6" s="181"/>
      <c r="H6" s="275"/>
      <c r="I6" s="180"/>
      <c r="J6" s="181"/>
      <c r="K6" s="181"/>
      <c r="L6" s="182"/>
      <c r="M6" s="66"/>
      <c r="N6" s="76"/>
    </row>
    <row r="7" spans="1:14" s="38" customFormat="1" ht="24.75" customHeight="1">
      <c r="A7" s="441" t="s">
        <v>625</v>
      </c>
      <c r="B7" s="718"/>
      <c r="C7" s="381"/>
      <c r="D7" s="382">
        <f>SUM(D8:D10)</f>
        <v>810</v>
      </c>
      <c r="E7" s="715"/>
      <c r="F7" s="715"/>
      <c r="G7" s="715"/>
      <c r="H7" s="563"/>
      <c r="I7" s="382">
        <f>SUM(I8:I10)</f>
        <v>810</v>
      </c>
      <c r="J7" s="715"/>
      <c r="K7" s="715"/>
      <c r="L7" s="715"/>
      <c r="M7" s="563"/>
      <c r="N7" s="385"/>
    </row>
    <row r="8" spans="1:14" s="215" customFormat="1" ht="26.25" customHeight="1">
      <c r="A8" s="412"/>
      <c r="B8" s="598" t="s">
        <v>2</v>
      </c>
      <c r="C8" s="388"/>
      <c r="D8" s="389">
        <v>600</v>
      </c>
      <c r="E8" s="397" t="s">
        <v>364</v>
      </c>
      <c r="F8" s="397" t="s">
        <v>113</v>
      </c>
      <c r="G8" s="390">
        <v>36613</v>
      </c>
      <c r="H8" s="418"/>
      <c r="I8" s="389">
        <v>600</v>
      </c>
      <c r="J8" s="397" t="s">
        <v>364</v>
      </c>
      <c r="K8" s="397" t="s">
        <v>163</v>
      </c>
      <c r="L8" s="390">
        <v>36643</v>
      </c>
      <c r="M8" s="418"/>
      <c r="N8" s="415"/>
    </row>
    <row r="9" spans="1:14" s="44" customFormat="1" ht="26.25" customHeight="1">
      <c r="A9" s="386"/>
      <c r="B9" s="387" t="s">
        <v>3</v>
      </c>
      <c r="C9" s="388"/>
      <c r="D9" s="719"/>
      <c r="E9" s="719"/>
      <c r="F9" s="489"/>
      <c r="G9" s="489"/>
      <c r="H9" s="418"/>
      <c r="I9" s="345"/>
      <c r="J9" s="494"/>
      <c r="K9" s="494"/>
      <c r="L9" s="494"/>
      <c r="M9" s="418"/>
      <c r="N9" s="393"/>
    </row>
    <row r="10" spans="1:14" s="215" customFormat="1" ht="21.75" customHeight="1">
      <c r="A10" s="412"/>
      <c r="B10" s="431" t="s">
        <v>147</v>
      </c>
      <c r="C10" s="388"/>
      <c r="D10" s="389">
        <v>210</v>
      </c>
      <c r="E10" s="541" t="s">
        <v>364</v>
      </c>
      <c r="F10" s="541" t="s">
        <v>138</v>
      </c>
      <c r="G10" s="536">
        <v>36629</v>
      </c>
      <c r="H10" s="418"/>
      <c r="I10" s="389">
        <v>210</v>
      </c>
      <c r="J10" s="397" t="s">
        <v>364</v>
      </c>
      <c r="K10" s="397" t="s">
        <v>163</v>
      </c>
      <c r="L10" s="390">
        <v>36643</v>
      </c>
      <c r="M10" s="418"/>
      <c r="N10" s="415"/>
    </row>
    <row r="11" spans="1:14" s="44" customFormat="1" ht="26.25" customHeight="1">
      <c r="A11" s="425" t="s">
        <v>659</v>
      </c>
      <c r="B11" s="387"/>
      <c r="C11" s="360"/>
      <c r="D11" s="360">
        <f>SUM(D12:D16)</f>
        <v>1120</v>
      </c>
      <c r="E11" s="494"/>
      <c r="F11" s="494"/>
      <c r="G11" s="494"/>
      <c r="H11" s="418"/>
      <c r="I11" s="360">
        <f>SUM(I12:I16)</f>
        <v>1120</v>
      </c>
      <c r="J11" s="494"/>
      <c r="K11" s="494"/>
      <c r="L11" s="494"/>
      <c r="M11" s="418"/>
      <c r="N11" s="393"/>
    </row>
    <row r="12" spans="1:14" s="44" customFormat="1" ht="24">
      <c r="A12" s="425"/>
      <c r="B12" s="405" t="s">
        <v>681</v>
      </c>
      <c r="C12" s="720"/>
      <c r="D12" s="389">
        <v>676</v>
      </c>
      <c r="E12" s="397" t="s">
        <v>364</v>
      </c>
      <c r="F12" s="397" t="s">
        <v>144</v>
      </c>
      <c r="G12" s="390">
        <v>36809</v>
      </c>
      <c r="H12" s="418"/>
      <c r="I12" s="389">
        <v>676</v>
      </c>
      <c r="J12" s="397" t="s">
        <v>364</v>
      </c>
      <c r="K12" s="397" t="s">
        <v>144</v>
      </c>
      <c r="L12" s="390">
        <v>36809</v>
      </c>
      <c r="M12" s="418"/>
      <c r="N12" s="393" t="s">
        <v>361</v>
      </c>
    </row>
    <row r="13" spans="1:14" s="44" customFormat="1" ht="12.75">
      <c r="A13" s="425"/>
      <c r="B13" s="405" t="s">
        <v>490</v>
      </c>
      <c r="C13" s="720"/>
      <c r="D13" s="389">
        <v>45</v>
      </c>
      <c r="E13" s="544" t="s">
        <v>227</v>
      </c>
      <c r="F13" s="397" t="s">
        <v>228</v>
      </c>
      <c r="G13" s="390">
        <v>36823</v>
      </c>
      <c r="H13" s="418"/>
      <c r="I13" s="389">
        <v>45</v>
      </c>
      <c r="J13" s="544" t="s">
        <v>227</v>
      </c>
      <c r="K13" s="397" t="s">
        <v>228</v>
      </c>
      <c r="L13" s="390">
        <v>36823</v>
      </c>
      <c r="M13" s="418"/>
      <c r="N13" s="393"/>
    </row>
    <row r="14" spans="1:14" s="44" customFormat="1" ht="12.75">
      <c r="A14" s="425"/>
      <c r="B14" s="405"/>
      <c r="C14" s="720"/>
      <c r="D14" s="389">
        <v>1</v>
      </c>
      <c r="E14" s="397" t="s">
        <v>359</v>
      </c>
      <c r="F14" s="397"/>
      <c r="G14" s="390"/>
      <c r="H14" s="418"/>
      <c r="I14" s="389">
        <v>1</v>
      </c>
      <c r="J14" s="397" t="s">
        <v>359</v>
      </c>
      <c r="K14" s="397"/>
      <c r="L14" s="390"/>
      <c r="M14" s="418"/>
      <c r="N14" s="393"/>
    </row>
    <row r="15" spans="1:16" s="226" customFormat="1" ht="12.75">
      <c r="A15" s="412"/>
      <c r="B15" s="387" t="s">
        <v>76</v>
      </c>
      <c r="C15" s="720"/>
      <c r="D15" s="389">
        <v>376</v>
      </c>
      <c r="E15" s="419" t="s">
        <v>364</v>
      </c>
      <c r="F15" s="423" t="s">
        <v>135</v>
      </c>
      <c r="G15" s="420">
        <v>36620</v>
      </c>
      <c r="H15" s="357"/>
      <c r="I15" s="389">
        <v>376</v>
      </c>
      <c r="J15" s="419" t="s">
        <v>364</v>
      </c>
      <c r="K15" s="389" t="s">
        <v>162</v>
      </c>
      <c r="L15" s="420">
        <v>36643</v>
      </c>
      <c r="M15" s="421"/>
      <c r="N15" s="676"/>
      <c r="O15" s="214"/>
      <c r="P15" s="214"/>
    </row>
    <row r="16" spans="1:14" s="44" customFormat="1" ht="12.75">
      <c r="A16" s="433"/>
      <c r="B16" s="434" t="s">
        <v>4</v>
      </c>
      <c r="C16" s="435"/>
      <c r="D16" s="436">
        <v>22</v>
      </c>
      <c r="E16" s="701" t="s">
        <v>364</v>
      </c>
      <c r="F16" s="701" t="s">
        <v>5</v>
      </c>
      <c r="G16" s="437">
        <v>36585</v>
      </c>
      <c r="H16" s="501"/>
      <c r="I16" s="436">
        <v>22</v>
      </c>
      <c r="J16" s="701" t="s">
        <v>364</v>
      </c>
      <c r="K16" s="701" t="s">
        <v>5</v>
      </c>
      <c r="L16" s="437">
        <v>36585</v>
      </c>
      <c r="M16" s="501"/>
      <c r="N16" s="440" t="s">
        <v>361</v>
      </c>
    </row>
    <row r="17" spans="1:14" s="72" customFormat="1" ht="24" customHeight="1">
      <c r="A17" s="250"/>
      <c r="B17" s="243" t="s">
        <v>172</v>
      </c>
      <c r="C17" s="246"/>
      <c r="D17" s="251">
        <f>D7+D11</f>
        <v>1930</v>
      </c>
      <c r="E17" s="256"/>
      <c r="F17" s="256"/>
      <c r="G17" s="256"/>
      <c r="H17" s="252"/>
      <c r="I17" s="251">
        <f>I7+I11</f>
        <v>1930</v>
      </c>
      <c r="J17" s="256"/>
      <c r="K17" s="256"/>
      <c r="L17" s="256"/>
      <c r="M17" s="252"/>
      <c r="N17" s="261"/>
    </row>
    <row r="18" spans="2:14" s="44" customFormat="1" ht="12.75" customHeight="1">
      <c r="B18" s="4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42"/>
    </row>
  </sheetData>
  <printOptions horizontalCentered="1"/>
  <pageMargins left="0.3937007874015748" right="0.3937007874015748" top="0.5511811023622047" bottom="0.5511811023622047" header="0.35433070866141736" footer="0.31496062992125984"/>
  <pageSetup firstPageNumber="24" useFirstPageNumber="1" horizontalDpi="600" verticalDpi="600" orientation="landscape" paperSize="9" scale="70" r:id="rId1"/>
  <headerFooter alignWithMargins="0">
    <oddFooter>&amp;R&amp;"Arial,Grassetto"&amp;12&amp;P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N21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4.28125" style="17" customWidth="1"/>
    <col min="2" max="2" width="49.7109375" style="47" customWidth="1"/>
    <col min="3" max="3" width="5.57421875" style="67" customWidth="1"/>
    <col min="4" max="7" width="10.7109375" style="67" customWidth="1"/>
    <col min="8" max="8" width="5.57421875" style="67" customWidth="1"/>
    <col min="9" max="12" width="10.7109375" style="67" customWidth="1"/>
    <col min="13" max="13" width="5.57421875" style="58" customWidth="1"/>
    <col min="14" max="14" width="30.7109375" style="31" customWidth="1"/>
    <col min="15" max="16384" width="9.140625" style="3" customWidth="1"/>
  </cols>
  <sheetData>
    <row r="1" spans="1:14" s="13" customFormat="1" ht="19.5">
      <c r="A1" s="223" t="s">
        <v>344</v>
      </c>
      <c r="B1" s="34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32"/>
    </row>
    <row r="2" spans="1:14" s="1" customFormat="1" ht="19.5">
      <c r="A2" s="223" t="s">
        <v>339</v>
      </c>
      <c r="B2" s="35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33"/>
    </row>
    <row r="3" spans="1:14" s="2" customFormat="1" ht="12">
      <c r="A3" s="39"/>
      <c r="B3" s="36"/>
      <c r="C3" s="67"/>
      <c r="D3" s="67"/>
      <c r="E3" s="67"/>
      <c r="F3" s="67"/>
      <c r="G3" s="67"/>
      <c r="H3" s="67"/>
      <c r="I3" s="67"/>
      <c r="J3" s="67"/>
      <c r="K3" s="67"/>
      <c r="L3" s="67"/>
      <c r="M3" s="58"/>
      <c r="N3" s="29" t="s">
        <v>345</v>
      </c>
    </row>
    <row r="4" spans="1:14" s="98" customFormat="1" ht="15.75">
      <c r="A4" s="93"/>
      <c r="B4" s="94"/>
      <c r="C4" s="96"/>
      <c r="D4" s="174" t="s">
        <v>315</v>
      </c>
      <c r="E4" s="175"/>
      <c r="F4" s="175"/>
      <c r="G4" s="190"/>
      <c r="H4" s="275"/>
      <c r="I4" s="174" t="s">
        <v>316</v>
      </c>
      <c r="J4" s="183"/>
      <c r="K4" s="183"/>
      <c r="L4" s="176"/>
      <c r="M4" s="97"/>
      <c r="N4" s="99"/>
    </row>
    <row r="5" spans="1:14" ht="53.25" customHeight="1">
      <c r="A5" s="77" t="s">
        <v>346</v>
      </c>
      <c r="B5" s="83"/>
      <c r="C5" s="63"/>
      <c r="D5" s="177" t="s">
        <v>347</v>
      </c>
      <c r="E5" s="178" t="s">
        <v>348</v>
      </c>
      <c r="F5" s="178" t="s">
        <v>349</v>
      </c>
      <c r="G5" s="179" t="s">
        <v>350</v>
      </c>
      <c r="H5" s="275"/>
      <c r="I5" s="177" t="s">
        <v>347</v>
      </c>
      <c r="J5" s="178" t="s">
        <v>348</v>
      </c>
      <c r="K5" s="178" t="s">
        <v>349</v>
      </c>
      <c r="L5" s="179" t="s">
        <v>350</v>
      </c>
      <c r="M5" s="189"/>
      <c r="N5" s="45" t="s">
        <v>351</v>
      </c>
    </row>
    <row r="6" spans="1:14" s="17" customFormat="1" ht="12.75">
      <c r="A6" s="11"/>
      <c r="B6" s="37"/>
      <c r="C6" s="54"/>
      <c r="D6" s="180"/>
      <c r="E6" s="181"/>
      <c r="F6" s="181"/>
      <c r="G6" s="181"/>
      <c r="H6" s="275"/>
      <c r="I6" s="180"/>
      <c r="J6" s="181"/>
      <c r="K6" s="181"/>
      <c r="L6" s="182"/>
      <c r="M6" s="66"/>
      <c r="N6" s="76"/>
    </row>
    <row r="7" spans="1:14" s="38" customFormat="1" ht="24.75" customHeight="1">
      <c r="A7" s="441" t="s">
        <v>625</v>
      </c>
      <c r="B7" s="718"/>
      <c r="C7" s="381"/>
      <c r="D7" s="382">
        <f>SUM(D8:D13)</f>
        <v>5300</v>
      </c>
      <c r="E7" s="721"/>
      <c r="F7" s="722"/>
      <c r="G7" s="723"/>
      <c r="H7" s="563"/>
      <c r="I7" s="382">
        <f>SUM(I8:I13)</f>
        <v>2300</v>
      </c>
      <c r="J7" s="721"/>
      <c r="K7" s="722"/>
      <c r="L7" s="723"/>
      <c r="M7" s="563"/>
      <c r="N7" s="385"/>
    </row>
    <row r="8" spans="1:14" s="44" customFormat="1" ht="12">
      <c r="A8" s="724"/>
      <c r="B8" s="725" t="s">
        <v>288</v>
      </c>
      <c r="C8" s="388"/>
      <c r="D8" s="345"/>
      <c r="E8" s="388"/>
      <c r="F8" s="494"/>
      <c r="G8" s="565"/>
      <c r="H8" s="418"/>
      <c r="I8" s="345"/>
      <c r="J8" s="388"/>
      <c r="K8" s="494"/>
      <c r="L8" s="565"/>
      <c r="M8" s="418"/>
      <c r="N8" s="393"/>
    </row>
    <row r="9" spans="1:14" s="44" customFormat="1" ht="12.75" customHeight="1">
      <c r="A9" s="724"/>
      <c r="B9" s="726" t="s">
        <v>6</v>
      </c>
      <c r="C9" s="388"/>
      <c r="D9" s="389">
        <v>3000</v>
      </c>
      <c r="E9" s="447" t="s">
        <v>364</v>
      </c>
      <c r="F9" s="447" t="s">
        <v>280</v>
      </c>
      <c r="G9" s="536">
        <v>36879</v>
      </c>
      <c r="H9" s="428"/>
      <c r="I9" s="448"/>
      <c r="J9" s="429"/>
      <c r="K9" s="429"/>
      <c r="L9" s="449"/>
      <c r="M9" s="418"/>
      <c r="N9" s="393"/>
    </row>
    <row r="10" spans="1:14" s="44" customFormat="1" ht="12.75" customHeight="1">
      <c r="A10" s="724"/>
      <c r="B10" s="603" t="s">
        <v>289</v>
      </c>
      <c r="C10" s="388"/>
      <c r="D10" s="345"/>
      <c r="E10" s="388"/>
      <c r="F10" s="494"/>
      <c r="G10" s="565"/>
      <c r="H10" s="418"/>
      <c r="I10" s="345"/>
      <c r="J10" s="388"/>
      <c r="K10" s="494"/>
      <c r="L10" s="565"/>
      <c r="M10" s="418"/>
      <c r="N10" s="393"/>
    </row>
    <row r="11" spans="1:14" s="44" customFormat="1" ht="24">
      <c r="A11" s="724"/>
      <c r="B11" s="727" t="s">
        <v>39</v>
      </c>
      <c r="C11" s="388"/>
      <c r="D11" s="389">
        <v>720</v>
      </c>
      <c r="E11" s="419" t="s">
        <v>359</v>
      </c>
      <c r="F11" s="544" t="s">
        <v>126</v>
      </c>
      <c r="G11" s="536">
        <v>36606</v>
      </c>
      <c r="H11" s="418"/>
      <c r="I11" s="389">
        <v>720</v>
      </c>
      <c r="J11" s="419" t="s">
        <v>359</v>
      </c>
      <c r="K11" s="544" t="s">
        <v>126</v>
      </c>
      <c r="L11" s="536">
        <v>36606</v>
      </c>
      <c r="M11" s="418"/>
      <c r="N11" s="393"/>
    </row>
    <row r="12" spans="1:14" s="44" customFormat="1" ht="12.75">
      <c r="A12" s="724"/>
      <c r="B12" s="727" t="s">
        <v>40</v>
      </c>
      <c r="C12" s="388"/>
      <c r="D12" s="389">
        <v>1280</v>
      </c>
      <c r="E12" s="419" t="s">
        <v>359</v>
      </c>
      <c r="F12" s="544" t="s">
        <v>92</v>
      </c>
      <c r="G12" s="536">
        <v>36880</v>
      </c>
      <c r="H12" s="418"/>
      <c r="I12" s="389">
        <v>1280</v>
      </c>
      <c r="J12" s="419" t="s">
        <v>359</v>
      </c>
      <c r="K12" s="544" t="s">
        <v>92</v>
      </c>
      <c r="L12" s="536">
        <v>36880</v>
      </c>
      <c r="M12" s="418"/>
      <c r="N12" s="393"/>
    </row>
    <row r="13" spans="1:14" s="44" customFormat="1" ht="12.75">
      <c r="A13" s="724"/>
      <c r="B13" s="728" t="s">
        <v>286</v>
      </c>
      <c r="C13" s="388"/>
      <c r="D13" s="389">
        <v>300</v>
      </c>
      <c r="E13" s="419" t="s">
        <v>359</v>
      </c>
      <c r="F13" s="544" t="s">
        <v>125</v>
      </c>
      <c r="G13" s="536">
        <v>36725</v>
      </c>
      <c r="H13" s="418"/>
      <c r="I13" s="389">
        <v>300</v>
      </c>
      <c r="J13" s="419" t="s">
        <v>359</v>
      </c>
      <c r="K13" s="544" t="s">
        <v>125</v>
      </c>
      <c r="L13" s="536">
        <v>36725</v>
      </c>
      <c r="M13" s="418"/>
      <c r="N13" s="393"/>
    </row>
    <row r="14" spans="1:14" s="44" customFormat="1" ht="24" customHeight="1">
      <c r="A14" s="425" t="s">
        <v>659</v>
      </c>
      <c r="B14" s="728"/>
      <c r="C14" s="388"/>
      <c r="D14" s="401">
        <f>SUM(D15:D16)</f>
        <v>2885</v>
      </c>
      <c r="E14" s="419"/>
      <c r="F14" s="397"/>
      <c r="G14" s="536"/>
      <c r="H14" s="418"/>
      <c r="I14" s="401">
        <f>SUM(I15:I16)</f>
        <v>2885</v>
      </c>
      <c r="J14" s="419"/>
      <c r="K14" s="397"/>
      <c r="L14" s="536"/>
      <c r="M14" s="418"/>
      <c r="N14" s="393"/>
    </row>
    <row r="15" spans="1:14" s="44" customFormat="1" ht="12.75">
      <c r="A15" s="425"/>
      <c r="B15" s="603" t="s">
        <v>645</v>
      </c>
      <c r="C15" s="388"/>
      <c r="D15" s="389">
        <v>385</v>
      </c>
      <c r="E15" s="419" t="s">
        <v>364</v>
      </c>
      <c r="F15" s="397" t="s">
        <v>646</v>
      </c>
      <c r="G15" s="536">
        <v>36718</v>
      </c>
      <c r="H15" s="418"/>
      <c r="I15" s="389">
        <v>385</v>
      </c>
      <c r="J15" s="419" t="s">
        <v>364</v>
      </c>
      <c r="K15" s="397" t="s">
        <v>646</v>
      </c>
      <c r="L15" s="536">
        <v>36718</v>
      </c>
      <c r="M15" s="418"/>
      <c r="N15" s="393" t="s">
        <v>188</v>
      </c>
    </row>
    <row r="16" spans="1:14" s="44" customFormat="1" ht="24">
      <c r="A16" s="425"/>
      <c r="B16" s="728" t="s">
        <v>474</v>
      </c>
      <c r="C16" s="388"/>
      <c r="D16" s="389">
        <v>2500</v>
      </c>
      <c r="E16" s="419" t="s">
        <v>364</v>
      </c>
      <c r="F16" s="397" t="s">
        <v>206</v>
      </c>
      <c r="G16" s="536">
        <v>36844</v>
      </c>
      <c r="H16" s="418"/>
      <c r="I16" s="389">
        <v>2500</v>
      </c>
      <c r="J16" s="419" t="s">
        <v>364</v>
      </c>
      <c r="K16" s="544" t="s">
        <v>636</v>
      </c>
      <c r="L16" s="536">
        <v>36852</v>
      </c>
      <c r="M16" s="418"/>
      <c r="N16" s="393"/>
    </row>
    <row r="17" spans="1:14" s="44" customFormat="1" ht="21" customHeight="1">
      <c r="A17" s="386" t="s">
        <v>396</v>
      </c>
      <c r="B17" s="603"/>
      <c r="C17" s="388"/>
      <c r="D17" s="401">
        <f>+D18</f>
        <v>17</v>
      </c>
      <c r="E17" s="419"/>
      <c r="F17" s="397"/>
      <c r="G17" s="536"/>
      <c r="H17" s="418"/>
      <c r="I17" s="401">
        <f>+I18</f>
        <v>17</v>
      </c>
      <c r="J17" s="419"/>
      <c r="K17" s="397"/>
      <c r="L17" s="536"/>
      <c r="M17" s="418"/>
      <c r="N17" s="393"/>
    </row>
    <row r="18" spans="1:14" s="44" customFormat="1" ht="14.25" customHeight="1">
      <c r="A18" s="729"/>
      <c r="B18" s="730" t="s">
        <v>207</v>
      </c>
      <c r="C18" s="435"/>
      <c r="D18" s="436">
        <v>17</v>
      </c>
      <c r="E18" s="502" t="s">
        <v>364</v>
      </c>
      <c r="F18" s="701" t="s">
        <v>208</v>
      </c>
      <c r="G18" s="561">
        <v>36739</v>
      </c>
      <c r="H18" s="501"/>
      <c r="I18" s="436">
        <v>17</v>
      </c>
      <c r="J18" s="502" t="s">
        <v>364</v>
      </c>
      <c r="K18" s="701" t="s">
        <v>208</v>
      </c>
      <c r="L18" s="561">
        <v>36739</v>
      </c>
      <c r="M18" s="501"/>
      <c r="N18" s="440" t="s">
        <v>188</v>
      </c>
    </row>
    <row r="19" spans="1:14" s="72" customFormat="1" ht="24" customHeight="1">
      <c r="A19" s="250"/>
      <c r="B19" s="266" t="s">
        <v>172</v>
      </c>
      <c r="C19" s="246"/>
      <c r="D19" s="251">
        <f>+D7+D14+D17</f>
        <v>8202</v>
      </c>
      <c r="E19" s="244"/>
      <c r="F19" s="256"/>
      <c r="G19" s="257"/>
      <c r="H19" s="252"/>
      <c r="I19" s="251">
        <f>+I7+I14+I17</f>
        <v>5202</v>
      </c>
      <c r="J19" s="244"/>
      <c r="K19" s="256"/>
      <c r="L19" s="257"/>
      <c r="M19" s="66"/>
      <c r="N19" s="240"/>
    </row>
    <row r="20" spans="2:14" s="44" customFormat="1" ht="12">
      <c r="B20" s="4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42"/>
    </row>
    <row r="21" spans="2:14" s="44" customFormat="1" ht="12">
      <c r="B21" s="4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42"/>
    </row>
  </sheetData>
  <printOptions horizontalCentered="1"/>
  <pageMargins left="0.3937007874015748" right="0.3937007874015748" top="0.5511811023622047" bottom="0.5511811023622047" header="0.35433070866141736" footer="0.31496062992125984"/>
  <pageSetup firstPageNumber="25" useFirstPageNumber="1" horizontalDpi="600" verticalDpi="600" orientation="landscape" paperSize="9" scale="70" r:id="rId1"/>
  <headerFooter alignWithMargins="0">
    <oddFooter>&amp;R&amp;"Arial,Grassetto"&amp;12&amp;P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78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3.7109375" style="290" customWidth="1"/>
    <col min="3" max="3" width="49.7109375" style="43" customWidth="1"/>
    <col min="4" max="11" width="12.7109375" style="8" customWidth="1"/>
    <col min="12" max="16384" width="9.140625" style="3" customWidth="1"/>
  </cols>
  <sheetData>
    <row r="1" spans="1:11" s="232" customFormat="1" ht="20.25">
      <c r="A1" s="323" t="s">
        <v>82</v>
      </c>
      <c r="B1" s="230"/>
      <c r="C1" s="231"/>
      <c r="D1" s="324"/>
      <c r="E1" s="324"/>
      <c r="F1" s="324"/>
      <c r="G1" s="324"/>
      <c r="H1" s="324"/>
      <c r="I1" s="324"/>
      <c r="J1" s="324"/>
      <c r="K1" s="324"/>
    </row>
    <row r="2" spans="1:11" s="330" customFormat="1" ht="18">
      <c r="A2" s="325" t="s">
        <v>9</v>
      </c>
      <c r="B2" s="326"/>
      <c r="C2" s="327"/>
      <c r="D2" s="328"/>
      <c r="E2" s="328"/>
      <c r="F2" s="328"/>
      <c r="G2" s="329"/>
      <c r="H2" s="328"/>
      <c r="I2" s="328"/>
      <c r="J2" s="328"/>
      <c r="K2" s="329"/>
    </row>
    <row r="3" spans="1:11" s="2" customFormat="1" ht="12">
      <c r="A3" s="276"/>
      <c r="B3" s="277"/>
      <c r="C3" s="276"/>
      <c r="D3" s="7"/>
      <c r="E3" s="7"/>
      <c r="F3" s="7"/>
      <c r="G3" s="7"/>
      <c r="H3" s="7"/>
      <c r="I3" s="7"/>
      <c r="J3" s="7"/>
      <c r="K3" s="27" t="s">
        <v>345</v>
      </c>
    </row>
    <row r="4" spans="1:11" s="9" customFormat="1" ht="15.75">
      <c r="A4" s="278"/>
      <c r="B4" s="279"/>
      <c r="C4" s="280"/>
      <c r="D4" s="169" t="s">
        <v>315</v>
      </c>
      <c r="E4" s="170"/>
      <c r="F4" s="170"/>
      <c r="G4" s="171"/>
      <c r="H4" s="169" t="s">
        <v>316</v>
      </c>
      <c r="I4" s="170"/>
      <c r="J4" s="170"/>
      <c r="K4" s="171"/>
    </row>
    <row r="5" spans="1:11" ht="15.75">
      <c r="A5" s="294" t="s">
        <v>41</v>
      </c>
      <c r="B5" s="281"/>
      <c r="C5" s="292"/>
      <c r="D5" s="15" t="s">
        <v>317</v>
      </c>
      <c r="E5" s="10"/>
      <c r="F5" s="168"/>
      <c r="G5" s="164" t="s">
        <v>318</v>
      </c>
      <c r="H5" s="15" t="s">
        <v>317</v>
      </c>
      <c r="I5" s="10"/>
      <c r="J5" s="168"/>
      <c r="K5" s="165" t="s">
        <v>318</v>
      </c>
    </row>
    <row r="6" spans="1:11" ht="51">
      <c r="A6" s="11"/>
      <c r="B6" s="282"/>
      <c r="C6" s="283"/>
      <c r="D6" s="71" t="s">
        <v>322</v>
      </c>
      <c r="E6" s="172" t="s">
        <v>320</v>
      </c>
      <c r="F6" s="166" t="s">
        <v>321</v>
      </c>
      <c r="G6" s="173"/>
      <c r="H6" s="71" t="s">
        <v>322</v>
      </c>
      <c r="I6" s="172" t="s">
        <v>320</v>
      </c>
      <c r="J6" s="166" t="s">
        <v>321</v>
      </c>
      <c r="K6" s="173"/>
    </row>
    <row r="7" spans="1:11" s="285" customFormat="1" ht="12">
      <c r="A7" s="335"/>
      <c r="B7" s="336"/>
      <c r="C7" s="337"/>
      <c r="D7" s="338"/>
      <c r="E7" s="338"/>
      <c r="F7" s="338"/>
      <c r="G7" s="338"/>
      <c r="H7" s="338"/>
      <c r="I7" s="338"/>
      <c r="J7" s="338"/>
      <c r="K7" s="338"/>
    </row>
    <row r="8" spans="1:11" s="286" customFormat="1" ht="12.75">
      <c r="A8" s="339"/>
      <c r="B8" s="340" t="s">
        <v>323</v>
      </c>
      <c r="C8" s="341"/>
      <c r="D8" s="342">
        <f>SUM(D9:D16)</f>
        <v>4785</v>
      </c>
      <c r="E8" s="342">
        <f>SUM(E9:E16)</f>
        <v>4511</v>
      </c>
      <c r="F8" s="342">
        <f>SUM(F9:F16)</f>
        <v>1682</v>
      </c>
      <c r="G8" s="342">
        <f aca="true" t="shared" si="0" ref="G8:G15">SUM(D8:F8)</f>
        <v>10978</v>
      </c>
      <c r="H8" s="342">
        <f>SUM(H9:H16)</f>
        <v>4398</v>
      </c>
      <c r="I8" s="342">
        <f>SUM(I9:I16)</f>
        <v>4511</v>
      </c>
      <c r="J8" s="342">
        <f>SUM(J9:J16)</f>
        <v>1682</v>
      </c>
      <c r="K8" s="342">
        <f aca="true" t="shared" si="1" ref="K8:K15">SUM(H8:J8)</f>
        <v>10591</v>
      </c>
    </row>
    <row r="9" spans="1:11" s="285" customFormat="1" ht="12.75">
      <c r="A9" s="343"/>
      <c r="B9" s="344"/>
      <c r="C9" s="344" t="s">
        <v>42</v>
      </c>
      <c r="D9" s="345">
        <v>386</v>
      </c>
      <c r="E9" s="345">
        <v>35</v>
      </c>
      <c r="F9" s="345"/>
      <c r="G9" s="345">
        <f t="shared" si="0"/>
        <v>421</v>
      </c>
      <c r="H9" s="345">
        <v>386</v>
      </c>
      <c r="I9" s="345">
        <v>35</v>
      </c>
      <c r="J9" s="345"/>
      <c r="K9" s="345">
        <f t="shared" si="1"/>
        <v>421</v>
      </c>
    </row>
    <row r="10" spans="1:11" s="284" customFormat="1" ht="12.75">
      <c r="A10" s="343"/>
      <c r="B10" s="344"/>
      <c r="C10" s="344" t="s">
        <v>352</v>
      </c>
      <c r="D10" s="345">
        <v>137</v>
      </c>
      <c r="E10" s="345"/>
      <c r="F10" s="345">
        <v>179</v>
      </c>
      <c r="G10" s="345">
        <f t="shared" si="0"/>
        <v>316</v>
      </c>
      <c r="H10" s="345">
        <v>137</v>
      </c>
      <c r="I10" s="345"/>
      <c r="J10" s="345">
        <v>179</v>
      </c>
      <c r="K10" s="345">
        <f t="shared" si="1"/>
        <v>316</v>
      </c>
    </row>
    <row r="11" spans="1:11" s="284" customFormat="1" ht="12.75">
      <c r="A11" s="343"/>
      <c r="B11" s="344"/>
      <c r="C11" s="344" t="s">
        <v>356</v>
      </c>
      <c r="D11" s="345">
        <f>32+61</f>
        <v>93</v>
      </c>
      <c r="E11" s="345">
        <f>213-93</f>
        <v>120</v>
      </c>
      <c r="F11" s="345"/>
      <c r="G11" s="345">
        <f t="shared" si="0"/>
        <v>213</v>
      </c>
      <c r="H11" s="345">
        <f>32+61</f>
        <v>93</v>
      </c>
      <c r="I11" s="345">
        <f>213-93</f>
        <v>120</v>
      </c>
      <c r="J11" s="345"/>
      <c r="K11" s="345">
        <f t="shared" si="1"/>
        <v>213</v>
      </c>
    </row>
    <row r="12" spans="1:11" s="285" customFormat="1" ht="12.75">
      <c r="A12" s="343"/>
      <c r="B12" s="344"/>
      <c r="C12" s="346" t="s">
        <v>200</v>
      </c>
      <c r="D12" s="345">
        <v>2040</v>
      </c>
      <c r="E12" s="345">
        <f>2887-2040</f>
        <v>847</v>
      </c>
      <c r="F12" s="345"/>
      <c r="G12" s="345">
        <f t="shared" si="0"/>
        <v>2887</v>
      </c>
      <c r="H12" s="345">
        <v>2040</v>
      </c>
      <c r="I12" s="345">
        <v>847</v>
      </c>
      <c r="J12" s="345"/>
      <c r="K12" s="345">
        <f t="shared" si="1"/>
        <v>2887</v>
      </c>
    </row>
    <row r="13" spans="1:11" s="285" customFormat="1" ht="12.75">
      <c r="A13" s="343"/>
      <c r="B13" s="344"/>
      <c r="C13" s="344" t="s">
        <v>362</v>
      </c>
      <c r="D13" s="345">
        <f>171+21+1550</f>
        <v>1742</v>
      </c>
      <c r="E13" s="345">
        <f>464+1861</f>
        <v>2325</v>
      </c>
      <c r="F13" s="345">
        <v>304</v>
      </c>
      <c r="G13" s="345">
        <f t="shared" si="0"/>
        <v>4371</v>
      </c>
      <c r="H13" s="345">
        <f>171+21+1550</f>
        <v>1742</v>
      </c>
      <c r="I13" s="345">
        <f>464+1861</f>
        <v>2325</v>
      </c>
      <c r="J13" s="345">
        <v>304</v>
      </c>
      <c r="K13" s="345">
        <f t="shared" si="1"/>
        <v>4371</v>
      </c>
    </row>
    <row r="14" spans="1:11" s="285" customFormat="1" ht="12.75">
      <c r="A14" s="343"/>
      <c r="B14" s="344"/>
      <c r="C14" s="344" t="s">
        <v>472</v>
      </c>
      <c r="D14" s="345"/>
      <c r="E14" s="345">
        <v>220</v>
      </c>
      <c r="F14" s="345"/>
      <c r="G14" s="345">
        <f t="shared" si="0"/>
        <v>220</v>
      </c>
      <c r="H14" s="345"/>
      <c r="I14" s="345">
        <v>220</v>
      </c>
      <c r="J14" s="345"/>
      <c r="K14" s="345">
        <f t="shared" si="1"/>
        <v>220</v>
      </c>
    </row>
    <row r="15" spans="1:11" s="285" customFormat="1" ht="12.75">
      <c r="A15" s="343"/>
      <c r="B15" s="344"/>
      <c r="C15" s="346" t="s">
        <v>367</v>
      </c>
      <c r="D15" s="345">
        <v>387</v>
      </c>
      <c r="E15" s="345">
        <f>466+150</f>
        <v>616</v>
      </c>
      <c r="F15" s="345">
        <f>788+411</f>
        <v>1199</v>
      </c>
      <c r="G15" s="345">
        <f t="shared" si="0"/>
        <v>2202</v>
      </c>
      <c r="H15" s="345"/>
      <c r="I15" s="345">
        <f>466+150</f>
        <v>616</v>
      </c>
      <c r="J15" s="345">
        <f>788+411</f>
        <v>1199</v>
      </c>
      <c r="K15" s="345">
        <f t="shared" si="1"/>
        <v>1815</v>
      </c>
    </row>
    <row r="16" spans="1:11" s="285" customFormat="1" ht="12.75">
      <c r="A16" s="343"/>
      <c r="B16" s="344"/>
      <c r="C16" s="344" t="s">
        <v>379</v>
      </c>
      <c r="D16" s="345"/>
      <c r="E16" s="345">
        <v>348</v>
      </c>
      <c r="F16" s="345"/>
      <c r="G16" s="345">
        <f>SUM(D16:F16)</f>
        <v>348</v>
      </c>
      <c r="H16" s="345"/>
      <c r="I16" s="345">
        <v>348</v>
      </c>
      <c r="J16" s="345"/>
      <c r="K16" s="345">
        <f>SUM(H16:J16)</f>
        <v>348</v>
      </c>
    </row>
    <row r="17" spans="1:11" s="285" customFormat="1" ht="12.75">
      <c r="A17" s="343"/>
      <c r="B17" s="344"/>
      <c r="C17" s="344"/>
      <c r="D17" s="345"/>
      <c r="E17" s="345"/>
      <c r="F17" s="345"/>
      <c r="G17" s="345"/>
      <c r="H17" s="345"/>
      <c r="I17" s="345"/>
      <c r="J17" s="345"/>
      <c r="K17" s="345"/>
    </row>
    <row r="18" spans="1:11" s="285" customFormat="1" ht="12.75">
      <c r="A18" s="343"/>
      <c r="B18" s="340" t="s">
        <v>324</v>
      </c>
      <c r="C18" s="344"/>
      <c r="D18" s="342">
        <f>+D19</f>
        <v>5516</v>
      </c>
      <c r="E18" s="342">
        <f aca="true" t="shared" si="2" ref="E18:K18">+E19</f>
        <v>0</v>
      </c>
      <c r="F18" s="342">
        <f t="shared" si="2"/>
        <v>0</v>
      </c>
      <c r="G18" s="342">
        <f t="shared" si="2"/>
        <v>5516</v>
      </c>
      <c r="H18" s="342">
        <f t="shared" si="2"/>
        <v>1148</v>
      </c>
      <c r="I18" s="342">
        <f t="shared" si="2"/>
        <v>0</v>
      </c>
      <c r="J18" s="342">
        <f t="shared" si="2"/>
        <v>0</v>
      </c>
      <c r="K18" s="342">
        <f t="shared" si="2"/>
        <v>1148</v>
      </c>
    </row>
    <row r="19" spans="1:11" s="285" customFormat="1" ht="12.75">
      <c r="A19" s="343"/>
      <c r="B19" s="340"/>
      <c r="C19" s="347" t="s">
        <v>381</v>
      </c>
      <c r="D19" s="345">
        <v>5516</v>
      </c>
      <c r="E19" s="345"/>
      <c r="F19" s="345"/>
      <c r="G19" s="345">
        <f>SUM(D19:F19)</f>
        <v>5516</v>
      </c>
      <c r="H19" s="345">
        <v>1148</v>
      </c>
      <c r="I19" s="345"/>
      <c r="J19" s="345"/>
      <c r="K19" s="345">
        <f>SUM(H19:J19)</f>
        <v>1148</v>
      </c>
    </row>
    <row r="20" spans="1:11" s="285" customFormat="1" ht="12.75">
      <c r="A20" s="343"/>
      <c r="B20" s="344"/>
      <c r="C20" s="344"/>
      <c r="D20" s="345"/>
      <c r="E20" s="345"/>
      <c r="F20" s="345"/>
      <c r="G20" s="345"/>
      <c r="H20" s="345"/>
      <c r="I20" s="345"/>
      <c r="J20" s="345"/>
      <c r="K20" s="345"/>
    </row>
    <row r="21" spans="1:11" s="287" customFormat="1" ht="12.75">
      <c r="A21" s="339"/>
      <c r="B21" s="341" t="s">
        <v>325</v>
      </c>
      <c r="C21" s="348"/>
      <c r="D21" s="342">
        <f aca="true" t="shared" si="3" ref="D21:K21">SUM(D22:D26)</f>
        <v>9056</v>
      </c>
      <c r="E21" s="342">
        <f t="shared" si="3"/>
        <v>3306</v>
      </c>
      <c r="F21" s="342">
        <f t="shared" si="3"/>
        <v>779</v>
      </c>
      <c r="G21" s="342">
        <f t="shared" si="3"/>
        <v>13141</v>
      </c>
      <c r="H21" s="342">
        <f t="shared" si="3"/>
        <v>9056</v>
      </c>
      <c r="I21" s="342">
        <f t="shared" si="3"/>
        <v>3306</v>
      </c>
      <c r="J21" s="342">
        <f t="shared" si="3"/>
        <v>779</v>
      </c>
      <c r="K21" s="342">
        <f t="shared" si="3"/>
        <v>13141</v>
      </c>
    </row>
    <row r="22" spans="1:11" s="287" customFormat="1" ht="12.75">
      <c r="A22" s="339"/>
      <c r="B22" s="341"/>
      <c r="C22" s="347" t="s">
        <v>389</v>
      </c>
      <c r="D22" s="345">
        <v>524</v>
      </c>
      <c r="E22" s="345"/>
      <c r="F22" s="345"/>
      <c r="G22" s="345">
        <f>SUM(D22:F22)</f>
        <v>524</v>
      </c>
      <c r="H22" s="345">
        <v>524</v>
      </c>
      <c r="I22" s="345"/>
      <c r="J22" s="345"/>
      <c r="K22" s="345">
        <f>SUM(H22:J22)</f>
        <v>524</v>
      </c>
    </row>
    <row r="23" spans="1:11" s="285" customFormat="1" ht="12.75">
      <c r="A23" s="343"/>
      <c r="B23" s="344"/>
      <c r="C23" s="344" t="s">
        <v>43</v>
      </c>
      <c r="D23" s="345"/>
      <c r="E23" s="345"/>
      <c r="F23" s="345"/>
      <c r="G23" s="345"/>
      <c r="H23" s="345"/>
      <c r="I23" s="345"/>
      <c r="J23" s="345"/>
      <c r="K23" s="345"/>
    </row>
    <row r="24" spans="1:11" s="285" customFormat="1" ht="12.75">
      <c r="A24" s="343"/>
      <c r="B24" s="344"/>
      <c r="C24" s="344" t="s">
        <v>44</v>
      </c>
      <c r="D24" s="345">
        <v>7380</v>
      </c>
      <c r="E24" s="345">
        <v>3000</v>
      </c>
      <c r="F24" s="345"/>
      <c r="G24" s="345">
        <f>SUM(D24:F24)</f>
        <v>10380</v>
      </c>
      <c r="H24" s="345">
        <v>7380</v>
      </c>
      <c r="I24" s="345">
        <v>3000</v>
      </c>
      <c r="J24" s="345"/>
      <c r="K24" s="345">
        <f>SUM(H24:J24)</f>
        <v>10380</v>
      </c>
    </row>
    <row r="25" spans="1:11" s="285" customFormat="1" ht="12.75">
      <c r="A25" s="343"/>
      <c r="B25" s="344"/>
      <c r="C25" s="344" t="s">
        <v>396</v>
      </c>
      <c r="D25" s="345">
        <v>1152</v>
      </c>
      <c r="E25" s="345">
        <v>300</v>
      </c>
      <c r="F25" s="345"/>
      <c r="G25" s="345">
        <f>SUM(D25:F25)</f>
        <v>1452</v>
      </c>
      <c r="H25" s="345">
        <v>1152</v>
      </c>
      <c r="I25" s="345">
        <v>300</v>
      </c>
      <c r="J25" s="345"/>
      <c r="K25" s="345">
        <f>SUM(H25:J25)</f>
        <v>1452</v>
      </c>
    </row>
    <row r="26" spans="1:11" s="284" customFormat="1" ht="12" customHeight="1">
      <c r="A26" s="349"/>
      <c r="B26" s="350"/>
      <c r="C26" s="344" t="s">
        <v>399</v>
      </c>
      <c r="D26" s="345"/>
      <c r="E26" s="345">
        <v>6</v>
      </c>
      <c r="F26" s="345">
        <f>785-6</f>
        <v>779</v>
      </c>
      <c r="G26" s="345">
        <f>SUM(D26:F26)</f>
        <v>785</v>
      </c>
      <c r="H26" s="345"/>
      <c r="I26" s="345">
        <v>6</v>
      </c>
      <c r="J26" s="345">
        <f>785-6</f>
        <v>779</v>
      </c>
      <c r="K26" s="345">
        <f>SUM(H26:J26)</f>
        <v>785</v>
      </c>
    </row>
    <row r="27" spans="1:11" s="284" customFormat="1" ht="12">
      <c r="A27" s="349"/>
      <c r="B27" s="350"/>
      <c r="C27" s="344"/>
      <c r="D27" s="345"/>
      <c r="E27" s="345"/>
      <c r="F27" s="345"/>
      <c r="G27" s="345"/>
      <c r="H27" s="345"/>
      <c r="I27" s="345"/>
      <c r="J27" s="345"/>
      <c r="K27" s="345"/>
    </row>
    <row r="28" spans="1:11" s="286" customFormat="1" ht="12" customHeight="1">
      <c r="A28" s="351"/>
      <c r="B28" s="352" t="s">
        <v>326</v>
      </c>
      <c r="C28" s="353"/>
      <c r="D28" s="342">
        <f>SUM(D29:D38)</f>
        <v>4490</v>
      </c>
      <c r="E28" s="342">
        <f aca="true" t="shared" si="4" ref="E28:K28">SUM(E29:E38)</f>
        <v>12513</v>
      </c>
      <c r="F28" s="342">
        <f t="shared" si="4"/>
        <v>948</v>
      </c>
      <c r="G28" s="342">
        <f t="shared" si="4"/>
        <v>17951</v>
      </c>
      <c r="H28" s="342">
        <f t="shared" si="4"/>
        <v>4490</v>
      </c>
      <c r="I28" s="342">
        <f t="shared" si="4"/>
        <v>12513</v>
      </c>
      <c r="J28" s="342">
        <f t="shared" si="4"/>
        <v>948</v>
      </c>
      <c r="K28" s="342">
        <f t="shared" si="4"/>
        <v>17951</v>
      </c>
    </row>
    <row r="29" spans="1:11" s="286" customFormat="1" ht="12" customHeight="1">
      <c r="A29" s="351"/>
      <c r="B29" s="352"/>
      <c r="C29" s="354" t="s">
        <v>407</v>
      </c>
      <c r="D29" s="345">
        <v>16</v>
      </c>
      <c r="E29" s="345">
        <v>112</v>
      </c>
      <c r="F29" s="345"/>
      <c r="G29" s="345">
        <f aca="true" t="shared" si="5" ref="G29:G34">SUM(D29:F29)</f>
        <v>128</v>
      </c>
      <c r="H29" s="345">
        <v>16</v>
      </c>
      <c r="I29" s="345">
        <v>112</v>
      </c>
      <c r="J29" s="345"/>
      <c r="K29" s="345">
        <f aca="true" t="shared" si="6" ref="K29:K34">SUM(H29:J29)</f>
        <v>128</v>
      </c>
    </row>
    <row r="30" spans="1:11" s="286" customFormat="1" ht="12" customHeight="1">
      <c r="A30" s="351"/>
      <c r="B30" s="352"/>
      <c r="C30" s="346" t="s">
        <v>45</v>
      </c>
      <c r="D30" s="345">
        <v>550</v>
      </c>
      <c r="E30" s="345"/>
      <c r="F30" s="345"/>
      <c r="G30" s="345">
        <f t="shared" si="5"/>
        <v>550</v>
      </c>
      <c r="H30" s="345">
        <v>550</v>
      </c>
      <c r="I30" s="345"/>
      <c r="J30" s="345"/>
      <c r="K30" s="345">
        <f t="shared" si="6"/>
        <v>550</v>
      </c>
    </row>
    <row r="31" spans="1:11" s="284" customFormat="1" ht="12" customHeight="1">
      <c r="A31" s="349"/>
      <c r="B31" s="355"/>
      <c r="C31" s="344" t="s">
        <v>46</v>
      </c>
      <c r="D31" s="345">
        <v>160</v>
      </c>
      <c r="E31" s="345"/>
      <c r="F31" s="345"/>
      <c r="G31" s="345">
        <f t="shared" si="5"/>
        <v>160</v>
      </c>
      <c r="H31" s="345">
        <v>160</v>
      </c>
      <c r="I31" s="345"/>
      <c r="J31" s="345"/>
      <c r="K31" s="345">
        <f t="shared" si="6"/>
        <v>160</v>
      </c>
    </row>
    <row r="32" spans="1:11" s="284" customFormat="1" ht="12" customHeight="1">
      <c r="A32" s="349"/>
      <c r="B32" s="355"/>
      <c r="C32" s="344" t="s">
        <v>47</v>
      </c>
      <c r="D32" s="345">
        <v>744</v>
      </c>
      <c r="E32" s="345">
        <f>47+334</f>
        <v>381</v>
      </c>
      <c r="F32" s="345"/>
      <c r="G32" s="345">
        <f t="shared" si="5"/>
        <v>1125</v>
      </c>
      <c r="H32" s="345">
        <v>744</v>
      </c>
      <c r="I32" s="345">
        <f>47+334</f>
        <v>381</v>
      </c>
      <c r="J32" s="345"/>
      <c r="K32" s="345">
        <f t="shared" si="6"/>
        <v>1125</v>
      </c>
    </row>
    <row r="33" spans="1:11" s="284" customFormat="1" ht="12" customHeight="1">
      <c r="A33" s="349"/>
      <c r="B33" s="355"/>
      <c r="C33" s="346" t="s">
        <v>86</v>
      </c>
      <c r="D33" s="345"/>
      <c r="E33" s="345">
        <v>127</v>
      </c>
      <c r="F33" s="345"/>
      <c r="G33" s="345">
        <f t="shared" si="5"/>
        <v>127</v>
      </c>
      <c r="H33" s="345"/>
      <c r="I33" s="345">
        <v>127</v>
      </c>
      <c r="J33" s="345"/>
      <c r="K33" s="345">
        <f t="shared" si="6"/>
        <v>127</v>
      </c>
    </row>
    <row r="34" spans="1:11" s="284" customFormat="1" ht="12" customHeight="1">
      <c r="A34" s="349"/>
      <c r="B34" s="355"/>
      <c r="C34" s="344" t="s">
        <v>48</v>
      </c>
      <c r="D34" s="345">
        <v>36</v>
      </c>
      <c r="E34" s="345">
        <f>11530-36</f>
        <v>11494</v>
      </c>
      <c r="F34" s="345"/>
      <c r="G34" s="345">
        <f t="shared" si="5"/>
        <v>11530</v>
      </c>
      <c r="H34" s="345">
        <v>36</v>
      </c>
      <c r="I34" s="345">
        <f>11530-36</f>
        <v>11494</v>
      </c>
      <c r="J34" s="345"/>
      <c r="K34" s="345">
        <f t="shared" si="6"/>
        <v>11530</v>
      </c>
    </row>
    <row r="35" spans="1:11" s="284" customFormat="1" ht="12" customHeight="1">
      <c r="A35" s="349"/>
      <c r="B35" s="355"/>
      <c r="C35" s="344" t="s">
        <v>421</v>
      </c>
      <c r="D35" s="345"/>
      <c r="E35" s="345"/>
      <c r="F35" s="345"/>
      <c r="G35" s="345"/>
      <c r="H35" s="345"/>
      <c r="I35" s="345"/>
      <c r="J35" s="345"/>
      <c r="K35" s="345"/>
    </row>
    <row r="36" spans="1:11" s="285" customFormat="1" ht="12" customHeight="1">
      <c r="A36" s="349"/>
      <c r="B36" s="355"/>
      <c r="C36" s="344" t="s">
        <v>50</v>
      </c>
      <c r="D36" s="345">
        <f>2099-1148</f>
        <v>951</v>
      </c>
      <c r="E36" s="345">
        <v>200</v>
      </c>
      <c r="F36" s="345">
        <v>948</v>
      </c>
      <c r="G36" s="345">
        <f>SUM(D36:F36)</f>
        <v>2099</v>
      </c>
      <c r="H36" s="345">
        <f>2099-1148</f>
        <v>951</v>
      </c>
      <c r="I36" s="345">
        <v>200</v>
      </c>
      <c r="J36" s="345">
        <v>948</v>
      </c>
      <c r="K36" s="345">
        <f>SUM(H36:J36)</f>
        <v>2099</v>
      </c>
    </row>
    <row r="37" spans="1:11" s="284" customFormat="1" ht="12" customHeight="1">
      <c r="A37" s="349"/>
      <c r="B37" s="355"/>
      <c r="C37" s="344" t="s">
        <v>426</v>
      </c>
      <c r="D37" s="345">
        <v>1073</v>
      </c>
      <c r="E37" s="345">
        <v>199</v>
      </c>
      <c r="F37" s="345"/>
      <c r="G37" s="345">
        <f>SUM(D37:F37)</f>
        <v>1272</v>
      </c>
      <c r="H37" s="345">
        <v>1073</v>
      </c>
      <c r="I37" s="345">
        <v>199</v>
      </c>
      <c r="J37" s="345"/>
      <c r="K37" s="345">
        <f>SUM(H37:J37)</f>
        <v>1272</v>
      </c>
    </row>
    <row r="38" spans="1:11" s="284" customFormat="1" ht="12" customHeight="1">
      <c r="A38" s="349"/>
      <c r="B38" s="355"/>
      <c r="C38" s="346" t="s">
        <v>83</v>
      </c>
      <c r="D38" s="345">
        <v>960</v>
      </c>
      <c r="E38" s="345"/>
      <c r="F38" s="345"/>
      <c r="G38" s="345">
        <f>SUM(D38:F38)</f>
        <v>960</v>
      </c>
      <c r="H38" s="345">
        <v>960</v>
      </c>
      <c r="I38" s="345"/>
      <c r="J38" s="345"/>
      <c r="K38" s="345">
        <f>SUM(H38:J38)</f>
        <v>960</v>
      </c>
    </row>
    <row r="39" spans="1:11" s="284" customFormat="1" ht="12">
      <c r="A39" s="349"/>
      <c r="B39" s="355"/>
      <c r="C39" s="354"/>
      <c r="D39" s="345"/>
      <c r="E39" s="345"/>
      <c r="F39" s="345"/>
      <c r="G39" s="345"/>
      <c r="H39" s="345"/>
      <c r="I39" s="345"/>
      <c r="J39" s="345"/>
      <c r="K39" s="345"/>
    </row>
    <row r="40" spans="1:11" s="286" customFormat="1" ht="12" customHeight="1">
      <c r="A40" s="351"/>
      <c r="B40" s="356" t="s">
        <v>84</v>
      </c>
      <c r="C40" s="353"/>
      <c r="D40" s="342">
        <f>SUM(D41:D51)</f>
        <v>8446</v>
      </c>
      <c r="E40" s="342">
        <f aca="true" t="shared" si="7" ref="E40:K40">SUM(E41:E51)</f>
        <v>5477</v>
      </c>
      <c r="F40" s="342">
        <f t="shared" si="7"/>
        <v>4315</v>
      </c>
      <c r="G40" s="342">
        <f t="shared" si="7"/>
        <v>18238</v>
      </c>
      <c r="H40" s="342">
        <f t="shared" si="7"/>
        <v>8446</v>
      </c>
      <c r="I40" s="342">
        <f t="shared" si="7"/>
        <v>5477</v>
      </c>
      <c r="J40" s="342">
        <f t="shared" si="7"/>
        <v>4315</v>
      </c>
      <c r="K40" s="342">
        <f t="shared" si="7"/>
        <v>18238</v>
      </c>
    </row>
    <row r="41" spans="1:11" s="286" customFormat="1" ht="12" customHeight="1">
      <c r="A41" s="351"/>
      <c r="B41" s="352"/>
      <c r="C41" s="346" t="s">
        <v>51</v>
      </c>
      <c r="D41" s="342"/>
      <c r="E41" s="345"/>
      <c r="F41" s="357">
        <v>245</v>
      </c>
      <c r="G41" s="345">
        <f>SUM(D41:F41)</f>
        <v>245</v>
      </c>
      <c r="H41" s="342"/>
      <c r="I41" s="345"/>
      <c r="J41" s="357">
        <v>245</v>
      </c>
      <c r="K41" s="345">
        <f>SUM(H41:J41)</f>
        <v>245</v>
      </c>
    </row>
    <row r="42" spans="1:11" s="284" customFormat="1" ht="12" customHeight="1">
      <c r="A42" s="349"/>
      <c r="B42" s="355"/>
      <c r="C42" s="344" t="s">
        <v>52</v>
      </c>
      <c r="D42" s="345"/>
      <c r="E42" s="345"/>
      <c r="F42" s="345"/>
      <c r="G42" s="345"/>
      <c r="H42" s="345"/>
      <c r="I42" s="345"/>
      <c r="J42" s="345"/>
      <c r="K42" s="345"/>
    </row>
    <row r="43" spans="1:11" s="284" customFormat="1" ht="12" customHeight="1">
      <c r="A43" s="349"/>
      <c r="B43" s="355"/>
      <c r="C43" s="344" t="s">
        <v>53</v>
      </c>
      <c r="D43" s="345">
        <v>3569</v>
      </c>
      <c r="E43" s="345">
        <v>1020</v>
      </c>
      <c r="F43" s="345"/>
      <c r="G43" s="345">
        <f>SUM(D43:F43)</f>
        <v>4589</v>
      </c>
      <c r="H43" s="345">
        <v>3569</v>
      </c>
      <c r="I43" s="345">
        <v>1020</v>
      </c>
      <c r="J43" s="345"/>
      <c r="K43" s="345">
        <f>SUM(H43:J43)</f>
        <v>4589</v>
      </c>
    </row>
    <row r="44" spans="1:11" s="284" customFormat="1" ht="12" customHeight="1">
      <c r="A44" s="349"/>
      <c r="B44" s="355"/>
      <c r="C44" s="344" t="s">
        <v>52</v>
      </c>
      <c r="D44" s="345"/>
      <c r="E44" s="345"/>
      <c r="F44" s="345"/>
      <c r="G44" s="345"/>
      <c r="H44" s="345"/>
      <c r="I44" s="345"/>
      <c r="J44" s="345"/>
      <c r="K44" s="345"/>
    </row>
    <row r="45" spans="1:11" s="284" customFormat="1" ht="12" customHeight="1">
      <c r="A45" s="349"/>
      <c r="B45" s="355"/>
      <c r="C45" s="346" t="s">
        <v>54</v>
      </c>
      <c r="D45" s="345">
        <f>2593-828</f>
        <v>1765</v>
      </c>
      <c r="E45" s="345">
        <f>16+48+764</f>
        <v>828</v>
      </c>
      <c r="F45" s="345"/>
      <c r="G45" s="345">
        <f>SUM(D45:F45)</f>
        <v>2593</v>
      </c>
      <c r="H45" s="345">
        <f>2593-828</f>
        <v>1765</v>
      </c>
      <c r="I45" s="345">
        <f>16+48+764</f>
        <v>828</v>
      </c>
      <c r="J45" s="345"/>
      <c r="K45" s="345">
        <f>SUM(H45:J45)</f>
        <v>2593</v>
      </c>
    </row>
    <row r="46" spans="1:11" s="284" customFormat="1" ht="12" customHeight="1">
      <c r="A46" s="349"/>
      <c r="B46" s="355"/>
      <c r="C46" s="344" t="s">
        <v>55</v>
      </c>
      <c r="D46" s="345"/>
      <c r="E46" s="345"/>
      <c r="F46" s="345"/>
      <c r="G46" s="345"/>
      <c r="H46" s="345"/>
      <c r="I46" s="345"/>
      <c r="J46" s="345"/>
      <c r="K46" s="345"/>
    </row>
    <row r="47" spans="1:11" s="284" customFormat="1" ht="12" customHeight="1">
      <c r="A47" s="349"/>
      <c r="B47" s="355"/>
      <c r="C47" s="344" t="s">
        <v>56</v>
      </c>
      <c r="D47" s="345">
        <v>2134</v>
      </c>
      <c r="E47" s="345">
        <f>2482-2134</f>
        <v>348</v>
      </c>
      <c r="F47" s="345"/>
      <c r="G47" s="345">
        <f>SUM(D47:F47)</f>
        <v>2482</v>
      </c>
      <c r="H47" s="345">
        <v>2134</v>
      </c>
      <c r="I47" s="345">
        <f>2482-2134</f>
        <v>348</v>
      </c>
      <c r="J47" s="345"/>
      <c r="K47" s="345">
        <f>SUM(H47:J47)</f>
        <v>2482</v>
      </c>
    </row>
    <row r="48" spans="1:11" s="284" customFormat="1" ht="12" customHeight="1">
      <c r="A48" s="349"/>
      <c r="B48" s="355"/>
      <c r="C48" s="344" t="s">
        <v>57</v>
      </c>
      <c r="D48" s="345">
        <f>660-182</f>
        <v>478</v>
      </c>
      <c r="E48" s="345">
        <v>382</v>
      </c>
      <c r="F48" s="345"/>
      <c r="G48" s="345">
        <f>SUM(D48:F48)</f>
        <v>860</v>
      </c>
      <c r="H48" s="345">
        <f>660-182</f>
        <v>478</v>
      </c>
      <c r="I48" s="345">
        <v>382</v>
      </c>
      <c r="J48" s="345"/>
      <c r="K48" s="345">
        <f>SUM(H48:J48)</f>
        <v>860</v>
      </c>
    </row>
    <row r="49" spans="1:11" s="284" customFormat="1" ht="12" customHeight="1">
      <c r="A49" s="349"/>
      <c r="B49" s="355"/>
      <c r="C49" s="346" t="s">
        <v>85</v>
      </c>
      <c r="D49" s="345"/>
      <c r="E49" s="345">
        <v>308</v>
      </c>
      <c r="F49" s="345">
        <v>200</v>
      </c>
      <c r="G49" s="345">
        <f>SUM(D49:F49)</f>
        <v>508</v>
      </c>
      <c r="H49" s="345"/>
      <c r="I49" s="345">
        <v>308</v>
      </c>
      <c r="J49" s="345">
        <v>200</v>
      </c>
      <c r="K49" s="345">
        <f>SUM(H49:J49)</f>
        <v>508</v>
      </c>
    </row>
    <row r="50" spans="1:11" s="284" customFormat="1" ht="12" customHeight="1">
      <c r="A50" s="349"/>
      <c r="B50" s="355"/>
      <c r="C50" s="346" t="s">
        <v>492</v>
      </c>
      <c r="D50" s="345"/>
      <c r="E50" s="345">
        <v>1836</v>
      </c>
      <c r="F50" s="345"/>
      <c r="G50" s="345">
        <f>SUM(D50:F50)</f>
        <v>1836</v>
      </c>
      <c r="H50" s="345"/>
      <c r="I50" s="345">
        <v>1836</v>
      </c>
      <c r="J50" s="345"/>
      <c r="K50" s="345">
        <f>SUM(H50:J50)</f>
        <v>1836</v>
      </c>
    </row>
    <row r="51" spans="1:11" s="284" customFormat="1" ht="12" customHeight="1">
      <c r="A51" s="349"/>
      <c r="B51" s="355"/>
      <c r="C51" s="346" t="s">
        <v>500</v>
      </c>
      <c r="D51" s="345">
        <v>500</v>
      </c>
      <c r="E51" s="345">
        <v>755</v>
      </c>
      <c r="F51" s="345">
        <v>3870</v>
      </c>
      <c r="G51" s="345">
        <f>SUM(D51:F51)</f>
        <v>5125</v>
      </c>
      <c r="H51" s="345">
        <v>500</v>
      </c>
      <c r="I51" s="345">
        <v>755</v>
      </c>
      <c r="J51" s="345">
        <v>3870</v>
      </c>
      <c r="K51" s="345">
        <f>SUM(H51:J51)</f>
        <v>5125</v>
      </c>
    </row>
    <row r="52" spans="1:11" s="284" customFormat="1" ht="12" customHeight="1">
      <c r="A52" s="349"/>
      <c r="B52" s="355"/>
      <c r="C52" s="344"/>
      <c r="D52" s="345"/>
      <c r="E52" s="345"/>
      <c r="F52" s="345"/>
      <c r="G52" s="345"/>
      <c r="H52" s="345"/>
      <c r="I52" s="345"/>
      <c r="J52" s="345"/>
      <c r="K52" s="345"/>
    </row>
    <row r="53" spans="1:11" s="286" customFormat="1" ht="12.75">
      <c r="A53" s="339"/>
      <c r="B53" s="352" t="s">
        <v>328</v>
      </c>
      <c r="C53" s="341"/>
      <c r="D53" s="342">
        <f aca="true" t="shared" si="8" ref="D53:K53">SUM(D54:D59)</f>
        <v>18483</v>
      </c>
      <c r="E53" s="342">
        <f t="shared" si="8"/>
        <v>11508</v>
      </c>
      <c r="F53" s="342">
        <f t="shared" si="8"/>
        <v>1357</v>
      </c>
      <c r="G53" s="342">
        <f t="shared" si="8"/>
        <v>31348</v>
      </c>
      <c r="H53" s="342">
        <f t="shared" si="8"/>
        <v>14833</v>
      </c>
      <c r="I53" s="342">
        <f t="shared" si="8"/>
        <v>11508</v>
      </c>
      <c r="J53" s="342">
        <f t="shared" si="8"/>
        <v>1357</v>
      </c>
      <c r="K53" s="342">
        <f t="shared" si="8"/>
        <v>27698</v>
      </c>
    </row>
    <row r="54" spans="1:11" s="285" customFormat="1" ht="12.75">
      <c r="A54" s="343"/>
      <c r="B54" s="350"/>
      <c r="C54" s="344" t="s">
        <v>58</v>
      </c>
      <c r="D54" s="345">
        <v>576</v>
      </c>
      <c r="E54" s="345"/>
      <c r="F54" s="345">
        <v>1224</v>
      </c>
      <c r="G54" s="345">
        <f>SUM(D54:F54)</f>
        <v>1800</v>
      </c>
      <c r="H54" s="345">
        <v>576</v>
      </c>
      <c r="I54" s="345"/>
      <c r="J54" s="345">
        <v>1224</v>
      </c>
      <c r="K54" s="345">
        <f>SUM(H54:J54)</f>
        <v>1800</v>
      </c>
    </row>
    <row r="55" spans="1:11" s="285" customFormat="1" ht="12.75">
      <c r="A55" s="343"/>
      <c r="B55" s="350"/>
      <c r="C55" s="344" t="s">
        <v>521</v>
      </c>
      <c r="D55" s="345">
        <v>1600</v>
      </c>
      <c r="E55" s="345">
        <v>10670</v>
      </c>
      <c r="F55" s="345"/>
      <c r="G55" s="345">
        <f>SUM(D55:F55)</f>
        <v>12270</v>
      </c>
      <c r="H55" s="345">
        <v>1600</v>
      </c>
      <c r="I55" s="345">
        <v>10670</v>
      </c>
      <c r="J55" s="345"/>
      <c r="K55" s="345">
        <f>SUM(H55:J55)</f>
        <v>12270</v>
      </c>
    </row>
    <row r="56" spans="1:11" s="285" customFormat="1" ht="12.75">
      <c r="A56" s="343"/>
      <c r="B56" s="344"/>
      <c r="C56" s="344" t="s">
        <v>59</v>
      </c>
      <c r="D56" s="345">
        <v>7653</v>
      </c>
      <c r="E56" s="345">
        <v>838</v>
      </c>
      <c r="F56" s="345"/>
      <c r="G56" s="345">
        <f>SUM(D56:F56)</f>
        <v>8491</v>
      </c>
      <c r="H56" s="345">
        <v>7653</v>
      </c>
      <c r="I56" s="345">
        <v>838</v>
      </c>
      <c r="J56" s="345"/>
      <c r="K56" s="345">
        <f>SUM(H56:J56)</f>
        <v>8491</v>
      </c>
    </row>
    <row r="57" spans="1:11" s="285" customFormat="1" ht="12.75">
      <c r="A57" s="343"/>
      <c r="B57" s="344"/>
      <c r="C57" s="344" t="s">
        <v>60</v>
      </c>
      <c r="D57" s="345"/>
      <c r="E57" s="345"/>
      <c r="F57" s="345"/>
      <c r="G57" s="345"/>
      <c r="H57" s="345"/>
      <c r="I57" s="345"/>
      <c r="J57" s="345"/>
      <c r="K57" s="345"/>
    </row>
    <row r="58" spans="1:11" s="285" customFormat="1" ht="12.75">
      <c r="A58" s="343"/>
      <c r="B58" s="344"/>
      <c r="C58" s="344" t="s">
        <v>61</v>
      </c>
      <c r="D58" s="345">
        <v>3882</v>
      </c>
      <c r="E58" s="345"/>
      <c r="F58" s="345"/>
      <c r="G58" s="345">
        <f>SUM(D58:F58)</f>
        <v>3882</v>
      </c>
      <c r="H58" s="345">
        <v>232</v>
      </c>
      <c r="I58" s="345"/>
      <c r="J58" s="345"/>
      <c r="K58" s="345">
        <f>SUM(H58:J58)</f>
        <v>232</v>
      </c>
    </row>
    <row r="59" spans="1:11" s="284" customFormat="1" ht="12.75">
      <c r="A59" s="343"/>
      <c r="B59" s="358"/>
      <c r="C59" s="344" t="s">
        <v>559</v>
      </c>
      <c r="D59" s="345">
        <v>4772</v>
      </c>
      <c r="E59" s="345"/>
      <c r="F59" s="345">
        <v>133</v>
      </c>
      <c r="G59" s="345">
        <f>SUM(D59:F59)</f>
        <v>4905</v>
      </c>
      <c r="H59" s="345">
        <v>4772</v>
      </c>
      <c r="I59" s="345"/>
      <c r="J59" s="345">
        <v>133</v>
      </c>
      <c r="K59" s="345">
        <f>SUM(H59:J59)</f>
        <v>4905</v>
      </c>
    </row>
    <row r="60" spans="1:11" s="287" customFormat="1" ht="12.75">
      <c r="A60" s="339"/>
      <c r="B60" s="348"/>
      <c r="C60" s="359"/>
      <c r="D60" s="360"/>
      <c r="E60" s="360"/>
      <c r="F60" s="360"/>
      <c r="G60" s="361"/>
      <c r="H60" s="360"/>
      <c r="I60" s="360"/>
      <c r="J60" s="360"/>
      <c r="K60" s="361"/>
    </row>
    <row r="61" spans="1:11" s="288" customFormat="1" ht="12.75">
      <c r="A61" s="339"/>
      <c r="B61" s="341" t="s">
        <v>329</v>
      </c>
      <c r="C61" s="341"/>
      <c r="D61" s="342">
        <f>SUM(D62:D64)</f>
        <v>2298</v>
      </c>
      <c r="E61" s="342">
        <f>SUM(E62:E64)</f>
        <v>17283</v>
      </c>
      <c r="F61" s="342">
        <f>SUM(F62:F64)</f>
        <v>0</v>
      </c>
      <c r="G61" s="342">
        <f>SUM(D61:F61)</f>
        <v>19581</v>
      </c>
      <c r="H61" s="342">
        <f>SUM(H62:H64)</f>
        <v>2298</v>
      </c>
      <c r="I61" s="342">
        <f>SUM(I62:I64)</f>
        <v>17283</v>
      </c>
      <c r="J61" s="342">
        <f>SUM(J62:J64)</f>
        <v>0</v>
      </c>
      <c r="K61" s="342">
        <f>SUM(H61:J61)</f>
        <v>19581</v>
      </c>
    </row>
    <row r="62" spans="1:11" s="284" customFormat="1" ht="12.75">
      <c r="A62" s="343"/>
      <c r="B62" s="344"/>
      <c r="C62" s="344" t="s">
        <v>62</v>
      </c>
      <c r="D62" s="345">
        <v>2000</v>
      </c>
      <c r="E62" s="345">
        <f>7125-2000</f>
        <v>5125</v>
      </c>
      <c r="F62" s="345"/>
      <c r="G62" s="345">
        <f>SUM(D62:F62)</f>
        <v>7125</v>
      </c>
      <c r="H62" s="345">
        <v>2000</v>
      </c>
      <c r="I62" s="345">
        <f>7125-2000</f>
        <v>5125</v>
      </c>
      <c r="J62" s="345"/>
      <c r="K62" s="345">
        <f>SUM(H62:J62)</f>
        <v>7125</v>
      </c>
    </row>
    <row r="63" spans="1:11" s="284" customFormat="1" ht="12" customHeight="1">
      <c r="A63" s="349"/>
      <c r="B63" s="350"/>
      <c r="C63" s="344" t="s">
        <v>49</v>
      </c>
      <c r="D63" s="345">
        <v>298</v>
      </c>
      <c r="E63" s="345">
        <f>10519-298</f>
        <v>10221</v>
      </c>
      <c r="F63" s="345"/>
      <c r="G63" s="345">
        <f>SUM(D63:F63)</f>
        <v>10519</v>
      </c>
      <c r="H63" s="345">
        <v>298</v>
      </c>
      <c r="I63" s="345">
        <f>10519-298</f>
        <v>10221</v>
      </c>
      <c r="J63" s="345"/>
      <c r="K63" s="345">
        <f>SUM(H63:J63)</f>
        <v>10519</v>
      </c>
    </row>
    <row r="64" spans="1:11" s="284" customFormat="1" ht="12" customHeight="1">
      <c r="A64" s="349"/>
      <c r="B64" s="350"/>
      <c r="C64" s="344" t="s">
        <v>379</v>
      </c>
      <c r="D64" s="345"/>
      <c r="E64" s="345">
        <v>1937</v>
      </c>
      <c r="F64" s="345"/>
      <c r="G64" s="345">
        <f>SUM(D64:F64)</f>
        <v>1937</v>
      </c>
      <c r="H64" s="345"/>
      <c r="I64" s="345">
        <v>1937</v>
      </c>
      <c r="J64" s="345"/>
      <c r="K64" s="345">
        <f>SUM(H64:J64)</f>
        <v>1937</v>
      </c>
    </row>
    <row r="65" spans="1:11" s="285" customFormat="1" ht="12.75">
      <c r="A65" s="343"/>
      <c r="B65" s="344"/>
      <c r="C65" s="344"/>
      <c r="D65" s="345"/>
      <c r="E65" s="345"/>
      <c r="F65" s="345"/>
      <c r="G65" s="345"/>
      <c r="H65" s="345"/>
      <c r="I65" s="345"/>
      <c r="J65" s="345"/>
      <c r="K65" s="345"/>
    </row>
    <row r="66" spans="1:11" s="286" customFormat="1" ht="12" customHeight="1">
      <c r="A66" s="351"/>
      <c r="B66" s="352" t="s">
        <v>330</v>
      </c>
      <c r="C66" s="353"/>
      <c r="D66" s="342">
        <f>SUM(D67:D69)</f>
        <v>432</v>
      </c>
      <c r="E66" s="342">
        <f>SUM(E67:E69)</f>
        <v>387</v>
      </c>
      <c r="F66" s="342">
        <f>SUM(F67:F69)</f>
        <v>101</v>
      </c>
      <c r="G66" s="342">
        <f>SUM(D66:F66)</f>
        <v>920</v>
      </c>
      <c r="H66" s="342">
        <f>SUM(H67:H69)</f>
        <v>432</v>
      </c>
      <c r="I66" s="342">
        <f>SUM(I67:I69)</f>
        <v>387</v>
      </c>
      <c r="J66" s="342">
        <f>SUM(J67:J69)</f>
        <v>101</v>
      </c>
      <c r="K66" s="342">
        <f>SUM(H66:J66)</f>
        <v>920</v>
      </c>
    </row>
    <row r="67" spans="1:11" s="284" customFormat="1" ht="12" customHeight="1">
      <c r="A67" s="349"/>
      <c r="B67" s="355"/>
      <c r="C67" s="344" t="s">
        <v>577</v>
      </c>
      <c r="D67" s="345">
        <v>346</v>
      </c>
      <c r="E67" s="345"/>
      <c r="F67" s="345"/>
      <c r="G67" s="345">
        <f>SUM(D67:F67)</f>
        <v>346</v>
      </c>
      <c r="H67" s="345">
        <v>346</v>
      </c>
      <c r="I67" s="345"/>
      <c r="J67" s="345"/>
      <c r="K67" s="345">
        <f>SUM(H67:J67)</f>
        <v>346</v>
      </c>
    </row>
    <row r="68" spans="1:11" s="284" customFormat="1" ht="12" customHeight="1">
      <c r="A68" s="349"/>
      <c r="B68" s="355"/>
      <c r="C68" s="344" t="s">
        <v>63</v>
      </c>
      <c r="D68" s="345"/>
      <c r="E68" s="345"/>
      <c r="F68" s="345"/>
      <c r="G68" s="345"/>
      <c r="H68" s="345"/>
      <c r="I68" s="345"/>
      <c r="J68" s="345"/>
      <c r="K68" s="345"/>
    </row>
    <row r="69" spans="1:11" s="284" customFormat="1" ht="12" customHeight="1">
      <c r="A69" s="349"/>
      <c r="B69" s="355"/>
      <c r="C69" s="344" t="s">
        <v>64</v>
      </c>
      <c r="D69" s="345">
        <v>86</v>
      </c>
      <c r="E69" s="345">
        <v>387</v>
      </c>
      <c r="F69" s="345">
        <v>101</v>
      </c>
      <c r="G69" s="345">
        <f>SUM(D69:F69)</f>
        <v>574</v>
      </c>
      <c r="H69" s="345">
        <v>86</v>
      </c>
      <c r="I69" s="345">
        <v>387</v>
      </c>
      <c r="J69" s="345">
        <v>101</v>
      </c>
      <c r="K69" s="345">
        <f>SUM(H69:J69)</f>
        <v>574</v>
      </c>
    </row>
    <row r="70" spans="1:11" s="284" customFormat="1" ht="12" customHeight="1">
      <c r="A70" s="349"/>
      <c r="B70" s="355"/>
      <c r="C70" s="344"/>
      <c r="D70" s="345"/>
      <c r="E70" s="345"/>
      <c r="F70" s="345"/>
      <c r="G70" s="345"/>
      <c r="H70" s="345"/>
      <c r="I70" s="345"/>
      <c r="J70" s="345"/>
      <c r="K70" s="345"/>
    </row>
    <row r="71" spans="1:11" s="286" customFormat="1" ht="12" customHeight="1">
      <c r="A71" s="351"/>
      <c r="B71" s="352" t="s">
        <v>331</v>
      </c>
      <c r="C71" s="341"/>
      <c r="D71" s="342">
        <f>SUM(D72:D75)</f>
        <v>6514</v>
      </c>
      <c r="E71" s="342">
        <f>SUM(E72:E75)</f>
        <v>2058</v>
      </c>
      <c r="F71" s="342">
        <f>SUM(F72:F75)</f>
        <v>0</v>
      </c>
      <c r="G71" s="342">
        <f>SUM(D71:F71)</f>
        <v>8572</v>
      </c>
      <c r="H71" s="342">
        <f>SUM(H72:H75)</f>
        <v>5014</v>
      </c>
      <c r="I71" s="342">
        <f>SUM(I72:I75)</f>
        <v>2058</v>
      </c>
      <c r="J71" s="342">
        <f>SUM(J72:J75)</f>
        <v>0</v>
      </c>
      <c r="K71" s="342">
        <f>SUM(H71:J71)</f>
        <v>7072</v>
      </c>
    </row>
    <row r="72" spans="1:11" s="285" customFormat="1" ht="12" customHeight="1">
      <c r="A72" s="349"/>
      <c r="B72" s="355"/>
      <c r="C72" s="344" t="s">
        <v>603</v>
      </c>
      <c r="D72" s="345">
        <v>3786</v>
      </c>
      <c r="E72" s="345">
        <f>4152-3786</f>
        <v>366</v>
      </c>
      <c r="F72" s="345"/>
      <c r="G72" s="345">
        <f>SUM(D72:F72)</f>
        <v>4152</v>
      </c>
      <c r="H72" s="345">
        <v>3786</v>
      </c>
      <c r="I72" s="345">
        <f>4152-3786</f>
        <v>366</v>
      </c>
      <c r="J72" s="345"/>
      <c r="K72" s="345">
        <f>SUM(H72:J72)</f>
        <v>4152</v>
      </c>
    </row>
    <row r="73" spans="1:11" s="285" customFormat="1" ht="12" customHeight="1">
      <c r="A73" s="349"/>
      <c r="B73" s="355"/>
      <c r="C73" s="344" t="s">
        <v>615</v>
      </c>
      <c r="D73" s="345">
        <f>850+210+9</f>
        <v>1069</v>
      </c>
      <c r="E73" s="345">
        <v>296</v>
      </c>
      <c r="F73" s="345"/>
      <c r="G73" s="345">
        <f>SUM(D73:F73)</f>
        <v>1365</v>
      </c>
      <c r="H73" s="345">
        <f>850+210+9</f>
        <v>1069</v>
      </c>
      <c r="I73" s="345">
        <v>296</v>
      </c>
      <c r="J73" s="345"/>
      <c r="K73" s="345">
        <f>SUM(H73:J73)</f>
        <v>1365</v>
      </c>
    </row>
    <row r="74" spans="1:11" s="285" customFormat="1" ht="12" customHeight="1">
      <c r="A74" s="349"/>
      <c r="B74" s="355"/>
      <c r="C74" s="362" t="s">
        <v>622</v>
      </c>
      <c r="D74" s="345">
        <f>1705-46</f>
        <v>1659</v>
      </c>
      <c r="E74" s="345">
        <v>46</v>
      </c>
      <c r="F74" s="345"/>
      <c r="G74" s="345">
        <f>SUM(D74:F74)</f>
        <v>1705</v>
      </c>
      <c r="H74" s="345">
        <f>205-46</f>
        <v>159</v>
      </c>
      <c r="I74" s="345">
        <v>46</v>
      </c>
      <c r="J74" s="345"/>
      <c r="K74" s="345">
        <f>SUM(H74:J74)</f>
        <v>205</v>
      </c>
    </row>
    <row r="75" spans="1:11" s="285" customFormat="1" ht="12" customHeight="1">
      <c r="A75" s="349"/>
      <c r="B75" s="355"/>
      <c r="C75" s="362" t="s">
        <v>623</v>
      </c>
      <c r="D75" s="345"/>
      <c r="E75" s="345">
        <v>1350</v>
      </c>
      <c r="F75" s="345"/>
      <c r="G75" s="345">
        <f>SUM(D75:F75)</f>
        <v>1350</v>
      </c>
      <c r="H75" s="345"/>
      <c r="I75" s="345">
        <v>1350</v>
      </c>
      <c r="J75" s="345"/>
      <c r="K75" s="345">
        <f>SUM(H75:J75)</f>
        <v>1350</v>
      </c>
    </row>
    <row r="76" spans="1:11" s="284" customFormat="1" ht="12">
      <c r="A76" s="363"/>
      <c r="B76" s="364"/>
      <c r="C76" s="365"/>
      <c r="D76" s="366"/>
      <c r="E76" s="367"/>
      <c r="F76" s="367"/>
      <c r="G76" s="367"/>
      <c r="H76" s="366"/>
      <c r="I76" s="367"/>
      <c r="J76" s="367"/>
      <c r="K76" s="367"/>
    </row>
    <row r="77" spans="1:11" s="322" customFormat="1" ht="24" customHeight="1">
      <c r="A77" s="318" t="s">
        <v>65</v>
      </c>
      <c r="B77" s="319"/>
      <c r="C77" s="320"/>
      <c r="D77" s="321">
        <f>D8+D21+D28+D40+D53+D61+D66+D71+D18</f>
        <v>60020</v>
      </c>
      <c r="E77" s="321">
        <f aca="true" t="shared" si="9" ref="E77:K77">E8+E21+E28+E40+E53+E61+E66+E71+E18</f>
        <v>57043</v>
      </c>
      <c r="F77" s="321">
        <f t="shared" si="9"/>
        <v>9182</v>
      </c>
      <c r="G77" s="321">
        <f t="shared" si="9"/>
        <v>126245</v>
      </c>
      <c r="H77" s="321">
        <f t="shared" si="9"/>
        <v>50115</v>
      </c>
      <c r="I77" s="321">
        <f t="shared" si="9"/>
        <v>57043</v>
      </c>
      <c r="J77" s="321">
        <f t="shared" si="9"/>
        <v>9182</v>
      </c>
      <c r="K77" s="321">
        <f t="shared" si="9"/>
        <v>116340</v>
      </c>
    </row>
    <row r="78" spans="2:11" s="2" customFormat="1" ht="12">
      <c r="B78" s="289"/>
      <c r="C78" s="286"/>
      <c r="D78" s="73"/>
      <c r="E78" s="73"/>
      <c r="F78" s="73"/>
      <c r="G78" s="73"/>
      <c r="H78" s="73"/>
      <c r="I78" s="73"/>
      <c r="J78" s="73"/>
      <c r="K78" s="73"/>
    </row>
  </sheetData>
  <printOptions horizontalCentered="1"/>
  <pageMargins left="0.3937007874015748" right="0.3937007874015748" top="0.5511811023622047" bottom="0.5511811023622047" header="0.35433070866141736" footer="0.31496062992125984"/>
  <pageSetup firstPageNumber="2" useFirstPageNumber="1" horizontalDpi="600" verticalDpi="600" orientation="landscape" paperSize="9" scale="70" r:id="rId1"/>
  <headerFooter alignWithMargins="0">
    <oddFooter>&amp;R&amp;"Arial,Grassetto"&amp;12&amp;P</oddFooter>
  </headerFooter>
  <rowBreaks count="1" manualBreakCount="1">
    <brk id="52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N22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4.28125" style="17" customWidth="1"/>
    <col min="2" max="2" width="49.7109375" style="47" customWidth="1"/>
    <col min="3" max="3" width="5.57421875" style="67" customWidth="1"/>
    <col min="4" max="7" width="10.7109375" style="67" customWidth="1"/>
    <col min="8" max="8" width="5.57421875" style="67" customWidth="1"/>
    <col min="9" max="12" width="10.7109375" style="67" customWidth="1"/>
    <col min="13" max="13" width="5.57421875" style="58" customWidth="1"/>
    <col min="14" max="14" width="30.7109375" style="31" customWidth="1"/>
    <col min="15" max="16384" width="9.140625" style="3" customWidth="1"/>
  </cols>
  <sheetData>
    <row r="1" spans="1:14" s="13" customFormat="1" ht="19.5">
      <c r="A1" s="223" t="s">
        <v>344</v>
      </c>
      <c r="B1" s="34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32"/>
    </row>
    <row r="2" spans="1:14" s="1" customFormat="1" ht="19.5">
      <c r="A2" s="223" t="s">
        <v>340</v>
      </c>
      <c r="B2" s="35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33"/>
    </row>
    <row r="3" spans="1:14" s="2" customFormat="1" ht="12">
      <c r="A3" s="39"/>
      <c r="B3" s="36"/>
      <c r="C3" s="67"/>
      <c r="D3" s="67"/>
      <c r="E3" s="67"/>
      <c r="F3" s="67"/>
      <c r="G3" s="67"/>
      <c r="H3" s="67"/>
      <c r="I3" s="67"/>
      <c r="J3" s="67"/>
      <c r="K3" s="67"/>
      <c r="L3" s="67"/>
      <c r="M3" s="58"/>
      <c r="N3" s="29" t="s">
        <v>345</v>
      </c>
    </row>
    <row r="4" spans="1:14" s="98" customFormat="1" ht="15.75">
      <c r="A4" s="93"/>
      <c r="B4" s="94"/>
      <c r="C4" s="96"/>
      <c r="D4" s="174" t="s">
        <v>315</v>
      </c>
      <c r="E4" s="175"/>
      <c r="F4" s="175"/>
      <c r="G4" s="190"/>
      <c r="H4" s="275"/>
      <c r="I4" s="174" t="s">
        <v>316</v>
      </c>
      <c r="J4" s="183"/>
      <c r="K4" s="183"/>
      <c r="L4" s="176"/>
      <c r="M4" s="97"/>
      <c r="N4" s="99"/>
    </row>
    <row r="5" spans="1:14" ht="39" customHeight="1">
      <c r="A5" s="77" t="s">
        <v>346</v>
      </c>
      <c r="B5" s="83"/>
      <c r="C5" s="63"/>
      <c r="D5" s="177" t="s">
        <v>347</v>
      </c>
      <c r="E5" s="178" t="s">
        <v>348</v>
      </c>
      <c r="F5" s="178" t="s">
        <v>349</v>
      </c>
      <c r="G5" s="179" t="s">
        <v>350</v>
      </c>
      <c r="H5" s="275"/>
      <c r="I5" s="177" t="s">
        <v>347</v>
      </c>
      <c r="J5" s="178" t="s">
        <v>348</v>
      </c>
      <c r="K5" s="178" t="s">
        <v>349</v>
      </c>
      <c r="L5" s="179" t="s">
        <v>350</v>
      </c>
      <c r="M5" s="189"/>
      <c r="N5" s="45" t="s">
        <v>351</v>
      </c>
    </row>
    <row r="6" spans="1:14" s="17" customFormat="1" ht="12.75">
      <c r="A6" s="11"/>
      <c r="B6" s="37"/>
      <c r="C6" s="54"/>
      <c r="D6" s="180"/>
      <c r="E6" s="181"/>
      <c r="F6" s="181"/>
      <c r="G6" s="181"/>
      <c r="H6" s="275"/>
      <c r="I6" s="180"/>
      <c r="J6" s="181"/>
      <c r="K6" s="181"/>
      <c r="L6" s="182"/>
      <c r="M6" s="66"/>
      <c r="N6" s="76"/>
    </row>
    <row r="7" spans="1:14" s="18" customFormat="1" ht="24.75" customHeight="1">
      <c r="A7" s="441" t="s">
        <v>625</v>
      </c>
      <c r="B7" s="731"/>
      <c r="C7" s="381"/>
      <c r="D7" s="382">
        <f>SUM(D8:D9)</f>
        <v>3040</v>
      </c>
      <c r="E7" s="721"/>
      <c r="F7" s="722"/>
      <c r="G7" s="723"/>
      <c r="H7" s="563"/>
      <c r="I7" s="382">
        <f>SUM(I8:I9)</f>
        <v>3040</v>
      </c>
      <c r="J7" s="721"/>
      <c r="K7" s="722"/>
      <c r="L7" s="723"/>
      <c r="M7" s="563"/>
      <c r="N7" s="385"/>
    </row>
    <row r="8" spans="1:14" s="44" customFormat="1" ht="12.75">
      <c r="A8" s="386"/>
      <c r="B8" s="673" t="s">
        <v>7</v>
      </c>
      <c r="C8" s="388"/>
      <c r="D8" s="389">
        <v>3000</v>
      </c>
      <c r="E8" s="419" t="s">
        <v>359</v>
      </c>
      <c r="F8" s="397" t="s">
        <v>281</v>
      </c>
      <c r="G8" s="536">
        <v>36879</v>
      </c>
      <c r="H8" s="418"/>
      <c r="I8" s="389">
        <v>3000</v>
      </c>
      <c r="J8" s="419" t="s">
        <v>359</v>
      </c>
      <c r="K8" s="397" t="s">
        <v>281</v>
      </c>
      <c r="L8" s="536">
        <v>36879</v>
      </c>
      <c r="M8" s="418"/>
      <c r="N8" s="404"/>
    </row>
    <row r="9" spans="1:14" s="44" customFormat="1" ht="12.75">
      <c r="A9" s="386"/>
      <c r="B9" s="395" t="s">
        <v>556</v>
      </c>
      <c r="C9" s="388"/>
      <c r="D9" s="389">
        <v>40</v>
      </c>
      <c r="E9" s="419" t="s">
        <v>359</v>
      </c>
      <c r="F9" s="544" t="s">
        <v>365</v>
      </c>
      <c r="G9" s="536">
        <v>36718</v>
      </c>
      <c r="H9" s="418"/>
      <c r="I9" s="389">
        <v>40</v>
      </c>
      <c r="J9" s="419" t="s">
        <v>359</v>
      </c>
      <c r="K9" s="544" t="s">
        <v>365</v>
      </c>
      <c r="L9" s="536">
        <v>36718</v>
      </c>
      <c r="M9" s="418"/>
      <c r="N9" s="404"/>
    </row>
    <row r="10" spans="1:14" s="18" customFormat="1" ht="24.75" customHeight="1">
      <c r="A10" s="386" t="s">
        <v>659</v>
      </c>
      <c r="B10" s="732"/>
      <c r="C10" s="388"/>
      <c r="D10" s="401">
        <f>SUM(D11:D12)</f>
        <v>2350</v>
      </c>
      <c r="E10" s="388"/>
      <c r="F10" s="494"/>
      <c r="G10" s="565"/>
      <c r="H10" s="418"/>
      <c r="I10" s="401">
        <f>SUM(I11:I12)</f>
        <v>2350</v>
      </c>
      <c r="J10" s="388"/>
      <c r="K10" s="494"/>
      <c r="L10" s="565"/>
      <c r="M10" s="418"/>
      <c r="N10" s="393"/>
    </row>
    <row r="11" spans="1:14" s="44" customFormat="1" ht="12.75">
      <c r="A11" s="386"/>
      <c r="B11" s="673" t="s">
        <v>8</v>
      </c>
      <c r="C11" s="388"/>
      <c r="D11" s="389">
        <v>2000</v>
      </c>
      <c r="E11" s="419" t="s">
        <v>364</v>
      </c>
      <c r="F11" s="397" t="s">
        <v>225</v>
      </c>
      <c r="G11" s="536">
        <v>36823</v>
      </c>
      <c r="H11" s="418"/>
      <c r="I11" s="389">
        <v>2000</v>
      </c>
      <c r="J11" s="419" t="s">
        <v>364</v>
      </c>
      <c r="K11" s="544" t="s">
        <v>636</v>
      </c>
      <c r="L11" s="536">
        <v>36852</v>
      </c>
      <c r="M11" s="418"/>
      <c r="N11" s="393"/>
    </row>
    <row r="12" spans="1:14" s="44" customFormat="1" ht="24">
      <c r="A12" s="386"/>
      <c r="B12" s="409" t="s">
        <v>199</v>
      </c>
      <c r="C12" s="388"/>
      <c r="D12" s="389">
        <v>350</v>
      </c>
      <c r="E12" s="419" t="s">
        <v>359</v>
      </c>
      <c r="F12" s="544" t="s">
        <v>94</v>
      </c>
      <c r="G12" s="536">
        <v>36880</v>
      </c>
      <c r="H12" s="418"/>
      <c r="I12" s="389">
        <v>350</v>
      </c>
      <c r="J12" s="419" t="s">
        <v>359</v>
      </c>
      <c r="K12" s="544" t="s">
        <v>94</v>
      </c>
      <c r="L12" s="536">
        <v>36880</v>
      </c>
      <c r="M12" s="418"/>
      <c r="N12" s="393"/>
    </row>
    <row r="13" spans="1:14" s="44" customFormat="1" ht="24.75" customHeight="1">
      <c r="A13" s="425" t="s">
        <v>87</v>
      </c>
      <c r="B13" s="673"/>
      <c r="C13" s="388"/>
      <c r="D13" s="360">
        <f>SUM(D14)</f>
        <v>27</v>
      </c>
      <c r="E13" s="388"/>
      <c r="F13" s="494"/>
      <c r="G13" s="565"/>
      <c r="H13" s="418"/>
      <c r="I13" s="360">
        <f>SUM(I14)</f>
        <v>27</v>
      </c>
      <c r="J13" s="388"/>
      <c r="K13" s="494"/>
      <c r="L13" s="565"/>
      <c r="M13" s="418"/>
      <c r="N13" s="393"/>
    </row>
    <row r="14" spans="1:14" s="44" customFormat="1" ht="12.75">
      <c r="A14" s="433"/>
      <c r="B14" s="733" t="s">
        <v>88</v>
      </c>
      <c r="C14" s="435"/>
      <c r="D14" s="436">
        <v>27</v>
      </c>
      <c r="E14" s="502" t="s">
        <v>371</v>
      </c>
      <c r="F14" s="701" t="s">
        <v>89</v>
      </c>
      <c r="G14" s="561">
        <v>36585</v>
      </c>
      <c r="H14" s="734"/>
      <c r="I14" s="436">
        <v>27</v>
      </c>
      <c r="J14" s="502" t="s">
        <v>371</v>
      </c>
      <c r="K14" s="701" t="s">
        <v>89</v>
      </c>
      <c r="L14" s="561">
        <v>36585</v>
      </c>
      <c r="M14" s="501"/>
      <c r="N14" s="440"/>
    </row>
    <row r="15" spans="1:14" s="72" customFormat="1" ht="24" customHeight="1">
      <c r="A15" s="259"/>
      <c r="B15" s="266" t="s">
        <v>172</v>
      </c>
      <c r="C15" s="246"/>
      <c r="D15" s="251">
        <f>+D7+D10+D13</f>
        <v>5417</v>
      </c>
      <c r="E15" s="244"/>
      <c r="F15" s="256"/>
      <c r="G15" s="257"/>
      <c r="H15" s="252"/>
      <c r="I15" s="251">
        <f>+I7+I10+I13</f>
        <v>5417</v>
      </c>
      <c r="J15" s="244"/>
      <c r="K15" s="256"/>
      <c r="L15" s="257"/>
      <c r="M15" s="66"/>
      <c r="N15" s="295"/>
    </row>
    <row r="16" spans="2:14" s="44" customFormat="1" ht="12">
      <c r="B16" s="4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42"/>
    </row>
    <row r="17" spans="2:14" s="44" customFormat="1" ht="12.75">
      <c r="B17" s="163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42"/>
    </row>
    <row r="18" spans="2:14" s="44" customFormat="1" ht="12.75">
      <c r="B18" s="156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42"/>
    </row>
    <row r="19" spans="2:14" s="44" customFormat="1" ht="12.75">
      <c r="B19" s="161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42"/>
    </row>
    <row r="20" spans="2:14" s="44" customFormat="1" ht="15">
      <c r="B20" s="153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42"/>
    </row>
    <row r="22" ht="15">
      <c r="B22" s="153"/>
    </row>
  </sheetData>
  <printOptions horizontalCentered="1"/>
  <pageMargins left="0.3937007874015748" right="0.3937007874015748" top="0.5511811023622047" bottom="0.5511811023622047" header="0.35433070866141736" footer="0.31496062992125984"/>
  <pageSetup firstPageNumber="26" useFirstPageNumber="1" horizontalDpi="600" verticalDpi="600" orientation="landscape" paperSize="9" scale="70" r:id="rId1"/>
  <headerFooter alignWithMargins="0">
    <oddFooter>&amp;R&amp;"Arial,Grassetto"&amp;12&amp;P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P23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4.28125" style="17" customWidth="1"/>
    <col min="2" max="2" width="49.7109375" style="47" customWidth="1"/>
    <col min="3" max="3" width="5.57421875" style="67" customWidth="1"/>
    <col min="4" max="6" width="10.7109375" style="67" customWidth="1"/>
    <col min="7" max="7" width="10.7109375" style="195" customWidth="1"/>
    <col min="8" max="8" width="5.57421875" style="67" customWidth="1"/>
    <col min="9" max="12" width="10.7109375" style="67" customWidth="1"/>
    <col min="13" max="13" width="5.57421875" style="58" customWidth="1"/>
    <col min="14" max="14" width="30.7109375" style="31" customWidth="1"/>
    <col min="15" max="16384" width="9.140625" style="3" customWidth="1"/>
  </cols>
  <sheetData>
    <row r="1" spans="1:14" s="13" customFormat="1" ht="19.5">
      <c r="A1" s="223" t="s">
        <v>344</v>
      </c>
      <c r="B1" s="34"/>
      <c r="C1" s="52"/>
      <c r="D1" s="52"/>
      <c r="E1" s="52"/>
      <c r="F1" s="52"/>
      <c r="G1" s="193"/>
      <c r="H1" s="52"/>
      <c r="I1" s="52"/>
      <c r="J1" s="52"/>
      <c r="K1" s="52"/>
      <c r="L1" s="52"/>
      <c r="M1" s="52"/>
      <c r="N1" s="78"/>
    </row>
    <row r="2" spans="1:14" s="1" customFormat="1" ht="19.5">
      <c r="A2" s="223" t="s">
        <v>341</v>
      </c>
      <c r="B2" s="35"/>
      <c r="C2" s="52"/>
      <c r="D2" s="52"/>
      <c r="E2" s="52"/>
      <c r="F2" s="52"/>
      <c r="G2" s="193"/>
      <c r="H2" s="52"/>
      <c r="I2" s="52"/>
      <c r="J2" s="52"/>
      <c r="K2" s="52"/>
      <c r="L2" s="52"/>
      <c r="M2" s="52"/>
      <c r="N2" s="33"/>
    </row>
    <row r="3" spans="1:14" s="2" customFormat="1" ht="12">
      <c r="A3" s="39"/>
      <c r="B3" s="36"/>
      <c r="C3" s="67"/>
      <c r="D3" s="67"/>
      <c r="E3" s="67"/>
      <c r="F3" s="67"/>
      <c r="G3" s="195"/>
      <c r="H3" s="67"/>
      <c r="I3" s="67"/>
      <c r="J3" s="67"/>
      <c r="K3" s="67"/>
      <c r="L3" s="67"/>
      <c r="M3" s="58"/>
      <c r="N3" s="29" t="s">
        <v>345</v>
      </c>
    </row>
    <row r="4" spans="1:14" s="98" customFormat="1" ht="15.75">
      <c r="A4" s="93"/>
      <c r="B4" s="94"/>
      <c r="C4" s="96"/>
      <c r="D4" s="174" t="s">
        <v>315</v>
      </c>
      <c r="E4" s="175"/>
      <c r="F4" s="175"/>
      <c r="G4" s="194"/>
      <c r="H4" s="275"/>
      <c r="I4" s="174" t="s">
        <v>316</v>
      </c>
      <c r="J4" s="183"/>
      <c r="K4" s="183"/>
      <c r="L4" s="176"/>
      <c r="M4" s="97"/>
      <c r="N4" s="99"/>
    </row>
    <row r="5" spans="1:14" ht="39" customHeight="1">
      <c r="A5" s="77" t="s">
        <v>346</v>
      </c>
      <c r="B5" s="83"/>
      <c r="C5" s="63"/>
      <c r="D5" s="177" t="s">
        <v>347</v>
      </c>
      <c r="E5" s="178" t="s">
        <v>348</v>
      </c>
      <c r="F5" s="178" t="s">
        <v>349</v>
      </c>
      <c r="G5" s="179" t="s">
        <v>350</v>
      </c>
      <c r="H5" s="275"/>
      <c r="I5" s="177" t="s">
        <v>347</v>
      </c>
      <c r="J5" s="178" t="s">
        <v>348</v>
      </c>
      <c r="K5" s="178" t="s">
        <v>349</v>
      </c>
      <c r="L5" s="179" t="s">
        <v>350</v>
      </c>
      <c r="M5" s="189"/>
      <c r="N5" s="45" t="s">
        <v>351</v>
      </c>
    </row>
    <row r="6" spans="1:14" s="17" customFormat="1" ht="12.75">
      <c r="A6" s="11"/>
      <c r="B6" s="37"/>
      <c r="C6" s="54"/>
      <c r="D6" s="180"/>
      <c r="E6" s="181"/>
      <c r="F6" s="181"/>
      <c r="G6" s="182"/>
      <c r="H6" s="275"/>
      <c r="I6" s="180"/>
      <c r="J6" s="181"/>
      <c r="K6" s="181"/>
      <c r="L6" s="182"/>
      <c r="M6" s="66"/>
      <c r="N6" s="76"/>
    </row>
    <row r="7" spans="1:14" s="17" customFormat="1" ht="24" customHeight="1">
      <c r="A7" s="441" t="s">
        <v>624</v>
      </c>
      <c r="B7" s="686"/>
      <c r="C7" s="653"/>
      <c r="D7" s="382">
        <f>SUM(D8)</f>
        <v>6</v>
      </c>
      <c r="E7" s="458"/>
      <c r="F7" s="459"/>
      <c r="G7" s="735"/>
      <c r="H7" s="687"/>
      <c r="I7" s="382">
        <f>SUM(I8)</f>
        <v>6</v>
      </c>
      <c r="J7" s="458"/>
      <c r="K7" s="459"/>
      <c r="L7" s="735"/>
      <c r="M7" s="688"/>
      <c r="N7" s="462"/>
    </row>
    <row r="8" spans="1:14" s="17" customFormat="1" ht="12.75">
      <c r="A8" s="394"/>
      <c r="B8" s="673" t="s">
        <v>287</v>
      </c>
      <c r="C8" s="657"/>
      <c r="D8" s="389">
        <v>6</v>
      </c>
      <c r="E8" s="419" t="s">
        <v>364</v>
      </c>
      <c r="F8" s="544" t="s">
        <v>365</v>
      </c>
      <c r="G8" s="536">
        <v>36881</v>
      </c>
      <c r="H8" s="399"/>
      <c r="I8" s="526">
        <v>6</v>
      </c>
      <c r="J8" s="397" t="s">
        <v>364</v>
      </c>
      <c r="K8" s="542" t="s">
        <v>365</v>
      </c>
      <c r="L8" s="536">
        <v>36881</v>
      </c>
      <c r="M8" s="690"/>
      <c r="N8" s="691" t="s">
        <v>217</v>
      </c>
    </row>
    <row r="9" spans="1:14" s="17" customFormat="1" ht="22.5" customHeight="1">
      <c r="A9" s="386" t="s">
        <v>668</v>
      </c>
      <c r="B9" s="692"/>
      <c r="C9" s="657"/>
      <c r="D9" s="401">
        <f>SUM(D10)</f>
        <v>2700</v>
      </c>
      <c r="E9" s="657"/>
      <c r="F9" s="400"/>
      <c r="G9" s="736"/>
      <c r="H9" s="690"/>
      <c r="I9" s="401">
        <f>SUM(I10)</f>
        <v>2700</v>
      </c>
      <c r="J9" s="657"/>
      <c r="K9" s="400"/>
      <c r="L9" s="737"/>
      <c r="M9" s="690"/>
      <c r="N9" s="691"/>
    </row>
    <row r="10" spans="1:14" s="17" customFormat="1" ht="12.75">
      <c r="A10" s="738"/>
      <c r="B10" s="673" t="s">
        <v>108</v>
      </c>
      <c r="C10" s="657"/>
      <c r="D10" s="389">
        <v>2700</v>
      </c>
      <c r="E10" s="419" t="s">
        <v>359</v>
      </c>
      <c r="F10" s="544" t="s">
        <v>117</v>
      </c>
      <c r="G10" s="536">
        <v>36613</v>
      </c>
      <c r="H10" s="690"/>
      <c r="I10" s="389">
        <v>2700</v>
      </c>
      <c r="J10" s="419" t="s">
        <v>359</v>
      </c>
      <c r="K10" s="544" t="s">
        <v>117</v>
      </c>
      <c r="L10" s="536">
        <v>36613</v>
      </c>
      <c r="M10" s="690"/>
      <c r="N10" s="404"/>
    </row>
    <row r="11" spans="1:14" s="38" customFormat="1" ht="24.75" customHeight="1">
      <c r="A11" s="386" t="s">
        <v>659</v>
      </c>
      <c r="B11" s="697"/>
      <c r="C11" s="388"/>
      <c r="D11" s="401">
        <f>SUM(D12:D14)</f>
        <v>794</v>
      </c>
      <c r="E11" s="388"/>
      <c r="F11" s="494"/>
      <c r="G11" s="739"/>
      <c r="H11" s="418"/>
      <c r="I11" s="401">
        <f>SUM(I12:I14)</f>
        <v>794</v>
      </c>
      <c r="J11" s="388"/>
      <c r="K11" s="494"/>
      <c r="L11" s="565"/>
      <c r="M11" s="418"/>
      <c r="N11" s="393"/>
    </row>
    <row r="12" spans="1:14" s="215" customFormat="1" ht="12.75">
      <c r="A12" s="412"/>
      <c r="B12" s="740" t="s">
        <v>109</v>
      </c>
      <c r="C12" s="388"/>
      <c r="D12" s="389">
        <v>710</v>
      </c>
      <c r="E12" s="419" t="s">
        <v>364</v>
      </c>
      <c r="F12" s="544" t="s">
        <v>111</v>
      </c>
      <c r="G12" s="536">
        <v>36544</v>
      </c>
      <c r="H12" s="418"/>
      <c r="I12" s="389">
        <v>710</v>
      </c>
      <c r="J12" s="419" t="s">
        <v>364</v>
      </c>
      <c r="K12" s="544" t="s">
        <v>163</v>
      </c>
      <c r="L12" s="536">
        <v>36643</v>
      </c>
      <c r="M12" s="418"/>
      <c r="N12" s="415"/>
    </row>
    <row r="13" spans="1:14" s="215" customFormat="1" ht="25.5" customHeight="1">
      <c r="A13" s="412"/>
      <c r="B13" s="598" t="s">
        <v>174</v>
      </c>
      <c r="C13" s="388"/>
      <c r="D13" s="389">
        <v>78</v>
      </c>
      <c r="E13" s="419" t="s">
        <v>371</v>
      </c>
      <c r="F13" s="544" t="s">
        <v>168</v>
      </c>
      <c r="G13" s="536">
        <v>36643</v>
      </c>
      <c r="H13" s="418"/>
      <c r="I13" s="389">
        <v>78</v>
      </c>
      <c r="J13" s="419" t="s">
        <v>371</v>
      </c>
      <c r="K13" s="544" t="s">
        <v>168</v>
      </c>
      <c r="L13" s="536">
        <v>36643</v>
      </c>
      <c r="M13" s="418"/>
      <c r="N13" s="415"/>
    </row>
    <row r="14" spans="1:14" s="215" customFormat="1" ht="25.5" customHeight="1">
      <c r="A14" s="412"/>
      <c r="B14" s="598" t="s">
        <v>452</v>
      </c>
      <c r="C14" s="388"/>
      <c r="D14" s="389">
        <v>6</v>
      </c>
      <c r="E14" s="419" t="s">
        <v>371</v>
      </c>
      <c r="F14" s="545" t="s">
        <v>365</v>
      </c>
      <c r="G14" s="536">
        <v>36878</v>
      </c>
      <c r="H14" s="418"/>
      <c r="I14" s="389">
        <v>6</v>
      </c>
      <c r="J14" s="419" t="s">
        <v>371</v>
      </c>
      <c r="K14" s="545" t="s">
        <v>365</v>
      </c>
      <c r="L14" s="536">
        <v>36878</v>
      </c>
      <c r="M14" s="418"/>
      <c r="N14" s="415" t="s">
        <v>361</v>
      </c>
    </row>
    <row r="15" spans="1:14" s="38" customFormat="1" ht="24.75" customHeight="1">
      <c r="A15" s="386" t="s">
        <v>87</v>
      </c>
      <c r="B15" s="697"/>
      <c r="C15" s="388"/>
      <c r="D15" s="401">
        <f>SUM(D16:D18)</f>
        <v>1515</v>
      </c>
      <c r="E15" s="388"/>
      <c r="F15" s="494"/>
      <c r="G15" s="739"/>
      <c r="H15" s="418"/>
      <c r="I15" s="401">
        <f>SUM(I16:I18)</f>
        <v>1515</v>
      </c>
      <c r="J15" s="388"/>
      <c r="K15" s="494"/>
      <c r="L15" s="565"/>
      <c r="M15" s="418"/>
      <c r="N15" s="393"/>
    </row>
    <row r="16" spans="1:16" s="226" customFormat="1" ht="12.75">
      <c r="A16" s="412"/>
      <c r="B16" s="599" t="s">
        <v>77</v>
      </c>
      <c r="C16" s="388"/>
      <c r="D16" s="389">
        <v>704</v>
      </c>
      <c r="E16" s="419" t="s">
        <v>364</v>
      </c>
      <c r="F16" s="389" t="s">
        <v>132</v>
      </c>
      <c r="G16" s="741">
        <v>36620</v>
      </c>
      <c r="H16" s="357"/>
      <c r="I16" s="389">
        <v>704</v>
      </c>
      <c r="J16" s="419" t="s">
        <v>364</v>
      </c>
      <c r="K16" s="389" t="s">
        <v>162</v>
      </c>
      <c r="L16" s="741">
        <v>36643</v>
      </c>
      <c r="M16" s="421"/>
      <c r="N16" s="676"/>
      <c r="O16" s="214"/>
      <c r="P16" s="214"/>
    </row>
    <row r="17" spans="1:16" s="226" customFormat="1" ht="12.75">
      <c r="A17" s="412"/>
      <c r="B17" s="599" t="s">
        <v>78</v>
      </c>
      <c r="C17" s="388"/>
      <c r="D17" s="389">
        <v>249</v>
      </c>
      <c r="E17" s="419" t="s">
        <v>364</v>
      </c>
      <c r="F17" s="423" t="s">
        <v>134</v>
      </c>
      <c r="G17" s="420">
        <v>36620</v>
      </c>
      <c r="H17" s="357"/>
      <c r="I17" s="389">
        <v>249</v>
      </c>
      <c r="J17" s="419" t="s">
        <v>364</v>
      </c>
      <c r="K17" s="389" t="s">
        <v>162</v>
      </c>
      <c r="L17" s="420">
        <v>36643</v>
      </c>
      <c r="M17" s="421"/>
      <c r="N17" s="676"/>
      <c r="O17" s="214"/>
      <c r="P17" s="214"/>
    </row>
    <row r="18" spans="1:16" s="226" customFormat="1" ht="12" customHeight="1">
      <c r="A18" s="412"/>
      <c r="B18" s="599" t="s">
        <v>79</v>
      </c>
      <c r="C18" s="388"/>
      <c r="D18" s="389">
        <v>562</v>
      </c>
      <c r="E18" s="419" t="s">
        <v>364</v>
      </c>
      <c r="F18" s="423" t="s">
        <v>133</v>
      </c>
      <c r="G18" s="420">
        <v>36620</v>
      </c>
      <c r="H18" s="357"/>
      <c r="I18" s="389">
        <v>562</v>
      </c>
      <c r="J18" s="419" t="s">
        <v>364</v>
      </c>
      <c r="K18" s="389" t="s">
        <v>162</v>
      </c>
      <c r="L18" s="741">
        <v>36643</v>
      </c>
      <c r="M18" s="421"/>
      <c r="N18" s="676"/>
      <c r="O18" s="214"/>
      <c r="P18" s="214"/>
    </row>
    <row r="19" spans="1:14" s="20" customFormat="1" ht="27" customHeight="1">
      <c r="A19" s="425" t="s">
        <v>436</v>
      </c>
      <c r="B19" s="711"/>
      <c r="C19" s="388"/>
      <c r="D19" s="401">
        <f>SUM(D20)</f>
        <v>157</v>
      </c>
      <c r="E19" s="388"/>
      <c r="F19" s="494"/>
      <c r="G19" s="739"/>
      <c r="H19" s="418"/>
      <c r="I19" s="401">
        <f>SUM(I20)</f>
        <v>157</v>
      </c>
      <c r="J19" s="388"/>
      <c r="K19" s="494"/>
      <c r="L19" s="565"/>
      <c r="M19" s="418"/>
      <c r="N19" s="411"/>
    </row>
    <row r="20" spans="1:14" s="20" customFormat="1" ht="12.75">
      <c r="A20" s="433"/>
      <c r="B20" s="742" t="s">
        <v>112</v>
      </c>
      <c r="C20" s="435"/>
      <c r="D20" s="436">
        <v>157</v>
      </c>
      <c r="E20" s="502" t="s">
        <v>364</v>
      </c>
      <c r="F20" s="701" t="s">
        <v>247</v>
      </c>
      <c r="G20" s="561">
        <v>36858</v>
      </c>
      <c r="H20" s="501"/>
      <c r="I20" s="436">
        <v>157</v>
      </c>
      <c r="J20" s="502" t="s">
        <v>364</v>
      </c>
      <c r="K20" s="701" t="s">
        <v>247</v>
      </c>
      <c r="L20" s="561">
        <v>36858</v>
      </c>
      <c r="M20" s="501"/>
      <c r="N20" s="651" t="s">
        <v>414</v>
      </c>
    </row>
    <row r="21" spans="1:14" s="72" customFormat="1" ht="24" customHeight="1">
      <c r="A21" s="270"/>
      <c r="B21" s="263" t="s">
        <v>172</v>
      </c>
      <c r="C21" s="267"/>
      <c r="D21" s="251">
        <f>D11+D9+D15+D19+D7</f>
        <v>5172</v>
      </c>
      <c r="E21" s="253"/>
      <c r="F21" s="268"/>
      <c r="G21" s="271"/>
      <c r="H21" s="269"/>
      <c r="I21" s="251">
        <f>I11+I9+I15+I19+I7</f>
        <v>5172</v>
      </c>
      <c r="J21" s="253"/>
      <c r="K21" s="268"/>
      <c r="L21" s="272"/>
      <c r="M21" s="65"/>
      <c r="N21" s="240"/>
    </row>
    <row r="22" spans="2:14" s="44" customFormat="1" ht="20.25" customHeight="1">
      <c r="B22" s="47"/>
      <c r="C22" s="67"/>
      <c r="D22" s="67"/>
      <c r="E22" s="67"/>
      <c r="F22" s="67"/>
      <c r="G22" s="195"/>
      <c r="H22" s="67"/>
      <c r="I22" s="67"/>
      <c r="J22" s="67"/>
      <c r="K22" s="67"/>
      <c r="L22" s="67"/>
      <c r="M22" s="67"/>
      <c r="N22" s="42"/>
    </row>
    <row r="23" spans="2:14" s="44" customFormat="1" ht="12">
      <c r="B23" s="47"/>
      <c r="C23" s="67"/>
      <c r="D23" s="67"/>
      <c r="E23" s="67"/>
      <c r="F23" s="67"/>
      <c r="G23" s="195"/>
      <c r="H23" s="67"/>
      <c r="I23" s="67"/>
      <c r="J23" s="67"/>
      <c r="K23" s="67"/>
      <c r="L23" s="67"/>
      <c r="M23" s="67"/>
      <c r="N23" s="42"/>
    </row>
  </sheetData>
  <printOptions horizontalCentered="1"/>
  <pageMargins left="0.3937007874015748" right="0.3937007874015748" top="0.5511811023622047" bottom="0.5511811023622047" header="0.35433070866141736" footer="0.31496062992125984"/>
  <pageSetup firstPageNumber="27" useFirstPageNumber="1" horizontalDpi="600" verticalDpi="600" orientation="landscape" paperSize="9" scale="70" r:id="rId1"/>
  <headerFooter alignWithMargins="0">
    <oddFooter>&amp;R&amp;"Arial,Grassetto"&amp;12&amp;P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N13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4.28125" style="17" customWidth="1"/>
    <col min="2" max="2" width="49.7109375" style="47" customWidth="1"/>
    <col min="3" max="3" width="5.57421875" style="67" customWidth="1"/>
    <col min="4" max="6" width="10.7109375" style="67" customWidth="1"/>
    <col min="7" max="7" width="10.7109375" style="195" customWidth="1"/>
    <col min="8" max="8" width="5.57421875" style="67" customWidth="1"/>
    <col min="9" max="12" width="10.7109375" style="67" customWidth="1"/>
    <col min="13" max="13" width="5.57421875" style="58" customWidth="1"/>
    <col min="14" max="14" width="30.7109375" style="31" customWidth="1"/>
    <col min="15" max="16384" width="9.140625" style="3" customWidth="1"/>
  </cols>
  <sheetData>
    <row r="1" spans="1:14" s="13" customFormat="1" ht="19.5">
      <c r="A1" s="223" t="s">
        <v>344</v>
      </c>
      <c r="B1" s="34"/>
      <c r="C1" s="52"/>
      <c r="D1" s="52"/>
      <c r="E1" s="52"/>
      <c r="F1" s="52"/>
      <c r="G1" s="193"/>
      <c r="H1" s="52"/>
      <c r="I1" s="52"/>
      <c r="J1" s="52"/>
      <c r="K1" s="52"/>
      <c r="L1" s="52"/>
      <c r="M1" s="52"/>
      <c r="N1" s="78"/>
    </row>
    <row r="2" spans="1:14" s="1" customFormat="1" ht="19.5">
      <c r="A2" s="223" t="s">
        <v>582</v>
      </c>
      <c r="B2" s="35"/>
      <c r="C2" s="52"/>
      <c r="D2" s="52"/>
      <c r="E2" s="52"/>
      <c r="F2" s="52"/>
      <c r="G2" s="193"/>
      <c r="H2" s="52"/>
      <c r="I2" s="52"/>
      <c r="J2" s="52"/>
      <c r="K2" s="52"/>
      <c r="L2" s="52"/>
      <c r="M2" s="52"/>
      <c r="N2" s="33"/>
    </row>
    <row r="3" spans="1:14" s="2" customFormat="1" ht="12">
      <c r="A3" s="39"/>
      <c r="B3" s="36"/>
      <c r="C3" s="67"/>
      <c r="D3" s="67"/>
      <c r="E3" s="67"/>
      <c r="F3" s="67"/>
      <c r="G3" s="195"/>
      <c r="H3" s="67"/>
      <c r="I3" s="67"/>
      <c r="J3" s="67"/>
      <c r="K3" s="67"/>
      <c r="L3" s="67"/>
      <c r="M3" s="58"/>
      <c r="N3" s="29" t="s">
        <v>345</v>
      </c>
    </row>
    <row r="4" spans="1:14" s="98" customFormat="1" ht="15.75">
      <c r="A4" s="93"/>
      <c r="B4" s="94"/>
      <c r="C4" s="96"/>
      <c r="D4" s="174" t="s">
        <v>315</v>
      </c>
      <c r="E4" s="175"/>
      <c r="F4" s="175"/>
      <c r="G4" s="194"/>
      <c r="H4" s="275"/>
      <c r="I4" s="174" t="s">
        <v>316</v>
      </c>
      <c r="J4" s="183"/>
      <c r="K4" s="183"/>
      <c r="L4" s="176"/>
      <c r="M4" s="97"/>
      <c r="N4" s="99"/>
    </row>
    <row r="5" spans="1:14" ht="39" customHeight="1">
      <c r="A5" s="77" t="s">
        <v>346</v>
      </c>
      <c r="B5" s="83"/>
      <c r="C5" s="63"/>
      <c r="D5" s="177" t="s">
        <v>347</v>
      </c>
      <c r="E5" s="178" t="s">
        <v>348</v>
      </c>
      <c r="F5" s="178" t="s">
        <v>349</v>
      </c>
      <c r="G5" s="179" t="s">
        <v>350</v>
      </c>
      <c r="H5" s="275"/>
      <c r="I5" s="177" t="s">
        <v>347</v>
      </c>
      <c r="J5" s="178" t="s">
        <v>348</v>
      </c>
      <c r="K5" s="178" t="s">
        <v>349</v>
      </c>
      <c r="L5" s="179" t="s">
        <v>350</v>
      </c>
      <c r="M5" s="189"/>
      <c r="N5" s="45" t="s">
        <v>351</v>
      </c>
    </row>
    <row r="6" spans="1:14" s="17" customFormat="1" ht="12.75">
      <c r="A6" s="11"/>
      <c r="B6" s="37"/>
      <c r="C6" s="54"/>
      <c r="D6" s="180"/>
      <c r="E6" s="181"/>
      <c r="F6" s="181"/>
      <c r="G6" s="182"/>
      <c r="H6" s="275"/>
      <c r="I6" s="180"/>
      <c r="J6" s="181"/>
      <c r="K6" s="181"/>
      <c r="L6" s="182"/>
      <c r="M6" s="66"/>
      <c r="N6" s="76"/>
    </row>
    <row r="7" spans="1:14" s="17" customFormat="1" ht="16.5" customHeight="1">
      <c r="A7" s="743" t="s">
        <v>583</v>
      </c>
      <c r="B7" s="744"/>
      <c r="C7" s="653"/>
      <c r="D7" s="382">
        <f>SUM(D9:D10)</f>
        <v>490</v>
      </c>
      <c r="E7" s="745"/>
      <c r="F7" s="746"/>
      <c r="G7" s="747"/>
      <c r="H7" s="688"/>
      <c r="I7" s="382">
        <f>SUM(I9:I10)</f>
        <v>490</v>
      </c>
      <c r="J7" s="745"/>
      <c r="K7" s="746"/>
      <c r="L7" s="748"/>
      <c r="M7" s="688"/>
      <c r="N7" s="462"/>
    </row>
    <row r="8" spans="1:14" s="38" customFormat="1" ht="14.25" customHeight="1">
      <c r="A8" s="516"/>
      <c r="B8" s="749" t="s">
        <v>584</v>
      </c>
      <c r="C8" s="388"/>
      <c r="D8" s="401"/>
      <c r="E8" s="388"/>
      <c r="F8" s="494"/>
      <c r="G8" s="739"/>
      <c r="H8" s="418"/>
      <c r="I8" s="401"/>
      <c r="J8" s="388"/>
      <c r="K8" s="494"/>
      <c r="L8" s="565"/>
      <c r="M8" s="418"/>
      <c r="N8" s="393"/>
    </row>
    <row r="9" spans="1:14" s="215" customFormat="1" ht="14.25" customHeight="1">
      <c r="A9" s="750"/>
      <c r="B9" s="571" t="s">
        <v>585</v>
      </c>
      <c r="C9" s="388"/>
      <c r="D9" s="389">
        <v>464</v>
      </c>
      <c r="E9" s="419" t="s">
        <v>364</v>
      </c>
      <c r="F9" s="545" t="s">
        <v>586</v>
      </c>
      <c r="G9" s="536">
        <v>36705</v>
      </c>
      <c r="H9" s="418"/>
      <c r="I9" s="389">
        <v>464</v>
      </c>
      <c r="J9" s="419" t="s">
        <v>364</v>
      </c>
      <c r="K9" s="545" t="s">
        <v>586</v>
      </c>
      <c r="L9" s="536">
        <v>36705</v>
      </c>
      <c r="M9" s="418"/>
      <c r="N9" s="415" t="s">
        <v>425</v>
      </c>
    </row>
    <row r="10" spans="1:14" s="20" customFormat="1" ht="27" customHeight="1">
      <c r="A10" s="752"/>
      <c r="B10" s="761" t="s">
        <v>631</v>
      </c>
      <c r="C10" s="435"/>
      <c r="D10" s="436">
        <v>26</v>
      </c>
      <c r="E10" s="502" t="s">
        <v>364</v>
      </c>
      <c r="F10" s="662" t="s">
        <v>632</v>
      </c>
      <c r="G10" s="561">
        <v>36852</v>
      </c>
      <c r="H10" s="501"/>
      <c r="I10" s="436">
        <v>26</v>
      </c>
      <c r="J10" s="502" t="s">
        <v>364</v>
      </c>
      <c r="K10" s="662" t="s">
        <v>632</v>
      </c>
      <c r="L10" s="561">
        <v>36852</v>
      </c>
      <c r="M10" s="501"/>
      <c r="N10" s="454" t="s">
        <v>425</v>
      </c>
    </row>
    <row r="11" spans="1:14" s="72" customFormat="1" ht="24" customHeight="1">
      <c r="A11" s="241"/>
      <c r="B11" s="263" t="s">
        <v>172</v>
      </c>
      <c r="C11" s="267"/>
      <c r="D11" s="251">
        <f>+D7</f>
        <v>490</v>
      </c>
      <c r="E11" s="253"/>
      <c r="F11" s="268"/>
      <c r="G11" s="271"/>
      <c r="H11" s="269"/>
      <c r="I11" s="251">
        <f>+I7</f>
        <v>490</v>
      </c>
      <c r="J11" s="253"/>
      <c r="K11" s="268"/>
      <c r="L11" s="272"/>
      <c r="M11" s="65"/>
      <c r="N11" s="240"/>
    </row>
    <row r="12" spans="2:14" s="44" customFormat="1" ht="20.25" customHeight="1">
      <c r="B12" s="47"/>
      <c r="C12" s="67"/>
      <c r="D12" s="67"/>
      <c r="E12" s="67"/>
      <c r="F12" s="67"/>
      <c r="G12" s="195"/>
      <c r="H12" s="67"/>
      <c r="I12" s="67"/>
      <c r="J12" s="67"/>
      <c r="K12" s="67"/>
      <c r="L12" s="67"/>
      <c r="M12" s="67"/>
      <c r="N12" s="42"/>
    </row>
    <row r="13" spans="2:14" s="44" customFormat="1" ht="12">
      <c r="B13" s="47"/>
      <c r="C13" s="67"/>
      <c r="D13" s="67"/>
      <c r="E13" s="67"/>
      <c r="F13" s="67"/>
      <c r="G13" s="195"/>
      <c r="H13" s="67"/>
      <c r="I13" s="67"/>
      <c r="J13" s="67"/>
      <c r="K13" s="67"/>
      <c r="L13" s="67"/>
      <c r="M13" s="67"/>
      <c r="N13" s="42"/>
    </row>
  </sheetData>
  <printOptions horizontalCentered="1"/>
  <pageMargins left="0.3937007874015748" right="0.3937007874015748" top="0.5511811023622047" bottom="0.5511811023622047" header="0.35433070866141736" footer="0.31496062992125984"/>
  <pageSetup firstPageNumber="28" useFirstPageNumber="1" horizontalDpi="600" verticalDpi="600" orientation="landscape" paperSize="9" scale="70" r:id="rId1"/>
  <headerFooter alignWithMargins="0">
    <oddFooter>&amp;R&amp;"Arial,Grassetto"&amp;12&amp;P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75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3.7109375" style="290" customWidth="1"/>
    <col min="3" max="3" width="49.7109375" style="43" customWidth="1"/>
    <col min="4" max="6" width="12.7109375" style="8" customWidth="1"/>
    <col min="7" max="7" width="12.7109375" style="291" customWidth="1"/>
    <col min="8" max="10" width="12.7109375" style="8" customWidth="1"/>
    <col min="11" max="11" width="12.7109375" style="291" customWidth="1"/>
    <col min="12" max="16384" width="9.140625" style="3" customWidth="1"/>
  </cols>
  <sheetData>
    <row r="1" spans="1:11" s="334" customFormat="1" ht="20.25">
      <c r="A1" s="323" t="s">
        <v>82</v>
      </c>
      <c r="B1" s="331"/>
      <c r="C1" s="332"/>
      <c r="D1" s="333"/>
      <c r="E1" s="333"/>
      <c r="F1" s="333"/>
      <c r="G1" s="333"/>
      <c r="H1" s="333"/>
      <c r="I1" s="333"/>
      <c r="J1" s="333"/>
      <c r="K1" s="333"/>
    </row>
    <row r="2" spans="1:11" s="330" customFormat="1" ht="18">
      <c r="A2" s="325" t="s">
        <v>66</v>
      </c>
      <c r="B2" s="326"/>
      <c r="C2" s="327"/>
      <c r="D2" s="328"/>
      <c r="E2" s="328"/>
      <c r="F2" s="328"/>
      <c r="G2" s="329"/>
      <c r="H2" s="328"/>
      <c r="I2" s="328"/>
      <c r="J2" s="328"/>
      <c r="K2" s="329"/>
    </row>
    <row r="3" spans="2:11" s="2" customFormat="1" ht="12">
      <c r="B3" s="289"/>
      <c r="C3" s="59"/>
      <c r="D3" s="7"/>
      <c r="E3" s="7"/>
      <c r="F3" s="7"/>
      <c r="G3" s="7"/>
      <c r="H3" s="7"/>
      <c r="I3" s="7"/>
      <c r="J3" s="7"/>
      <c r="K3" s="27" t="s">
        <v>345</v>
      </c>
    </row>
    <row r="4" spans="1:11" s="9" customFormat="1" ht="15.75">
      <c r="A4" s="278"/>
      <c r="B4" s="279"/>
      <c r="C4" s="280"/>
      <c r="D4" s="169" t="s">
        <v>315</v>
      </c>
      <c r="E4" s="170"/>
      <c r="F4" s="170"/>
      <c r="G4" s="171"/>
      <c r="H4" s="169" t="s">
        <v>316</v>
      </c>
      <c r="I4" s="170"/>
      <c r="J4" s="170"/>
      <c r="K4" s="171"/>
    </row>
    <row r="5" spans="1:11" ht="15.75">
      <c r="A5" s="294" t="s">
        <v>67</v>
      </c>
      <c r="B5" s="293"/>
      <c r="C5" s="292"/>
      <c r="D5" s="15" t="s">
        <v>317</v>
      </c>
      <c r="E5" s="10"/>
      <c r="F5" s="168"/>
      <c r="G5" s="164" t="s">
        <v>318</v>
      </c>
      <c r="H5" s="15" t="s">
        <v>317</v>
      </c>
      <c r="I5" s="10"/>
      <c r="J5" s="168"/>
      <c r="K5" s="165" t="s">
        <v>318</v>
      </c>
    </row>
    <row r="6" spans="1:11" ht="51">
      <c r="A6" s="11"/>
      <c r="B6" s="282"/>
      <c r="C6" s="283"/>
      <c r="D6" s="71" t="s">
        <v>322</v>
      </c>
      <c r="E6" s="172" t="s">
        <v>320</v>
      </c>
      <c r="F6" s="166" t="s">
        <v>321</v>
      </c>
      <c r="G6" s="173"/>
      <c r="H6" s="71" t="s">
        <v>322</v>
      </c>
      <c r="I6" s="172" t="s">
        <v>320</v>
      </c>
      <c r="J6" s="166" t="s">
        <v>321</v>
      </c>
      <c r="K6" s="173"/>
    </row>
    <row r="7" spans="1:11" s="285" customFormat="1" ht="12">
      <c r="A7" s="335"/>
      <c r="B7" s="336"/>
      <c r="C7" s="337"/>
      <c r="D7" s="338"/>
      <c r="E7" s="338"/>
      <c r="F7" s="338"/>
      <c r="G7" s="338"/>
      <c r="H7" s="338"/>
      <c r="I7" s="338"/>
      <c r="J7" s="338"/>
      <c r="K7" s="338"/>
    </row>
    <row r="8" spans="1:11" s="286" customFormat="1" ht="12">
      <c r="A8" s="351"/>
      <c r="B8" s="370" t="s">
        <v>333</v>
      </c>
      <c r="C8" s="341"/>
      <c r="D8" s="342">
        <f aca="true" t="shared" si="0" ref="D8:K8">SUM(D9:D11)</f>
        <v>2071</v>
      </c>
      <c r="E8" s="342">
        <f t="shared" si="0"/>
        <v>353</v>
      </c>
      <c r="F8" s="342">
        <f t="shared" si="0"/>
        <v>0</v>
      </c>
      <c r="G8" s="342">
        <f t="shared" si="0"/>
        <v>2424</v>
      </c>
      <c r="H8" s="342">
        <f t="shared" si="0"/>
        <v>2071</v>
      </c>
      <c r="I8" s="342">
        <f t="shared" si="0"/>
        <v>353</v>
      </c>
      <c r="J8" s="342">
        <f t="shared" si="0"/>
        <v>0</v>
      </c>
      <c r="K8" s="342">
        <f t="shared" si="0"/>
        <v>2424</v>
      </c>
    </row>
    <row r="9" spans="1:11" s="286" customFormat="1" ht="12">
      <c r="A9" s="351"/>
      <c r="B9" s="370"/>
      <c r="C9" s="371" t="s">
        <v>90</v>
      </c>
      <c r="D9" s="345">
        <v>2037</v>
      </c>
      <c r="E9" s="345"/>
      <c r="F9" s="342"/>
      <c r="G9" s="345">
        <f>SUM(D9:F9)</f>
        <v>2037</v>
      </c>
      <c r="H9" s="345">
        <v>2037</v>
      </c>
      <c r="I9" s="345"/>
      <c r="J9" s="342"/>
      <c r="K9" s="345">
        <f>SUM(H9:J9)</f>
        <v>2037</v>
      </c>
    </row>
    <row r="10" spans="1:11" s="285" customFormat="1" ht="12.75">
      <c r="A10" s="349"/>
      <c r="B10" s="372"/>
      <c r="C10" s="344" t="s">
        <v>625</v>
      </c>
      <c r="D10" s="345">
        <v>34</v>
      </c>
      <c r="E10" s="345">
        <f>201-34</f>
        <v>167</v>
      </c>
      <c r="F10" s="345"/>
      <c r="G10" s="345">
        <f>SUM(D10:F10)</f>
        <v>201</v>
      </c>
      <c r="H10" s="345">
        <v>34</v>
      </c>
      <c r="I10" s="345">
        <f>201-34</f>
        <v>167</v>
      </c>
      <c r="J10" s="345"/>
      <c r="K10" s="345">
        <f>SUM(H10:J10)</f>
        <v>201</v>
      </c>
    </row>
    <row r="11" spans="1:11" s="285" customFormat="1" ht="12.75">
      <c r="A11" s="349"/>
      <c r="B11" s="372"/>
      <c r="C11" s="344" t="s">
        <v>396</v>
      </c>
      <c r="D11" s="345"/>
      <c r="E11" s="345">
        <v>186</v>
      </c>
      <c r="F11" s="345"/>
      <c r="G11" s="345">
        <f>SUM(D11:F11)</f>
        <v>186</v>
      </c>
      <c r="H11" s="345"/>
      <c r="I11" s="345">
        <v>186</v>
      </c>
      <c r="J11" s="345"/>
      <c r="K11" s="345">
        <f>SUM(H11:J11)</f>
        <v>186</v>
      </c>
    </row>
    <row r="12" spans="1:11" s="285" customFormat="1" ht="12.75">
      <c r="A12" s="349"/>
      <c r="B12" s="372"/>
      <c r="C12" s="344"/>
      <c r="D12" s="345"/>
      <c r="E12" s="345"/>
      <c r="F12" s="345"/>
      <c r="G12" s="345"/>
      <c r="H12" s="373"/>
      <c r="I12" s="345"/>
      <c r="J12" s="345"/>
      <c r="K12" s="345"/>
    </row>
    <row r="13" spans="1:11" s="286" customFormat="1" ht="12">
      <c r="A13" s="351"/>
      <c r="B13" s="370" t="s">
        <v>334</v>
      </c>
      <c r="C13" s="341"/>
      <c r="D13" s="342">
        <f aca="true" t="shared" si="1" ref="D13:K13">SUM(D14:D19)</f>
        <v>1308</v>
      </c>
      <c r="E13" s="342">
        <f t="shared" si="1"/>
        <v>250</v>
      </c>
      <c r="F13" s="342">
        <f t="shared" si="1"/>
        <v>0</v>
      </c>
      <c r="G13" s="342">
        <f t="shared" si="1"/>
        <v>1558</v>
      </c>
      <c r="H13" s="342">
        <f t="shared" si="1"/>
        <v>1308</v>
      </c>
      <c r="I13" s="342">
        <f t="shared" si="1"/>
        <v>250</v>
      </c>
      <c r="J13" s="342">
        <f t="shared" si="1"/>
        <v>0</v>
      </c>
      <c r="K13" s="342">
        <f t="shared" si="1"/>
        <v>1558</v>
      </c>
    </row>
    <row r="14" spans="1:11" s="285" customFormat="1" ht="12.75">
      <c r="A14" s="349"/>
      <c r="B14" s="372"/>
      <c r="C14" s="344" t="s">
        <v>668</v>
      </c>
      <c r="D14" s="345"/>
      <c r="E14" s="345">
        <v>20</v>
      </c>
      <c r="F14" s="345"/>
      <c r="G14" s="345">
        <f>SUM(D14:F14)</f>
        <v>20</v>
      </c>
      <c r="H14" s="345"/>
      <c r="I14" s="345">
        <v>20</v>
      </c>
      <c r="J14" s="345"/>
      <c r="K14" s="345">
        <f>SUM(H14:J14)</f>
        <v>20</v>
      </c>
    </row>
    <row r="15" spans="1:11" s="285" customFormat="1" ht="12.75">
      <c r="A15" s="349"/>
      <c r="B15" s="372"/>
      <c r="C15" s="344" t="s">
        <v>625</v>
      </c>
      <c r="D15" s="345"/>
      <c r="E15" s="345">
        <v>83</v>
      </c>
      <c r="F15" s="345"/>
      <c r="G15" s="345">
        <f>SUM(D15:F15)</f>
        <v>83</v>
      </c>
      <c r="H15" s="345"/>
      <c r="I15" s="345">
        <v>83</v>
      </c>
      <c r="J15" s="345"/>
      <c r="K15" s="345">
        <f>SUM(H15:J15)</f>
        <v>83</v>
      </c>
    </row>
    <row r="16" spans="1:11" s="285" customFormat="1" ht="12.75">
      <c r="A16" s="349"/>
      <c r="B16" s="372"/>
      <c r="C16" s="344" t="s">
        <v>659</v>
      </c>
      <c r="D16" s="345">
        <v>62</v>
      </c>
      <c r="E16" s="345"/>
      <c r="F16" s="345"/>
      <c r="G16" s="345">
        <f>SUM(D16:F16)</f>
        <v>62</v>
      </c>
      <c r="H16" s="345">
        <v>62</v>
      </c>
      <c r="I16" s="345"/>
      <c r="J16" s="345"/>
      <c r="K16" s="345">
        <f>SUM(H16:J16)</f>
        <v>62</v>
      </c>
    </row>
    <row r="17" spans="1:11" s="285" customFormat="1" ht="12.75">
      <c r="A17" s="349"/>
      <c r="B17" s="372"/>
      <c r="C17" s="344" t="s">
        <v>396</v>
      </c>
      <c r="D17" s="345">
        <v>1228</v>
      </c>
      <c r="E17" s="345"/>
      <c r="F17" s="345"/>
      <c r="G17" s="345">
        <f>SUM(D17:F17)</f>
        <v>1228</v>
      </c>
      <c r="H17" s="345">
        <v>1228</v>
      </c>
      <c r="I17" s="345"/>
      <c r="J17" s="345"/>
      <c r="K17" s="345">
        <f>SUM(H17:J17)</f>
        <v>1228</v>
      </c>
    </row>
    <row r="18" spans="1:11" s="285" customFormat="1" ht="12.75">
      <c r="A18" s="349"/>
      <c r="B18" s="372"/>
      <c r="C18" s="344" t="s">
        <v>52</v>
      </c>
      <c r="D18" s="345"/>
      <c r="E18" s="345"/>
      <c r="F18" s="345"/>
      <c r="G18" s="345"/>
      <c r="H18" s="345"/>
      <c r="I18" s="345"/>
      <c r="J18" s="345"/>
      <c r="K18" s="345"/>
    </row>
    <row r="19" spans="1:11" s="285" customFormat="1" ht="12.75">
      <c r="A19" s="349"/>
      <c r="B19" s="372"/>
      <c r="C19" s="346" t="s">
        <v>54</v>
      </c>
      <c r="D19" s="345">
        <v>18</v>
      </c>
      <c r="E19" s="345">
        <v>147</v>
      </c>
      <c r="F19" s="345"/>
      <c r="G19" s="345">
        <f>SUM(D19:F19)</f>
        <v>165</v>
      </c>
      <c r="H19" s="345">
        <v>18</v>
      </c>
      <c r="I19" s="345">
        <v>147</v>
      </c>
      <c r="J19" s="345"/>
      <c r="K19" s="345">
        <f>SUM(H19:J19)</f>
        <v>165</v>
      </c>
    </row>
    <row r="20" spans="1:11" s="284" customFormat="1" ht="12">
      <c r="A20" s="349"/>
      <c r="B20" s="344"/>
      <c r="C20" s="354"/>
      <c r="D20" s="345"/>
      <c r="E20" s="345"/>
      <c r="F20" s="345"/>
      <c r="G20" s="345"/>
      <c r="H20" s="345"/>
      <c r="I20" s="345"/>
      <c r="J20" s="345"/>
      <c r="K20" s="345"/>
    </row>
    <row r="21" spans="1:11" s="286" customFormat="1" ht="12">
      <c r="A21" s="351"/>
      <c r="B21" s="370" t="s">
        <v>335</v>
      </c>
      <c r="C21" s="341"/>
      <c r="D21" s="342">
        <f>SUM(D22:D25)</f>
        <v>1620</v>
      </c>
      <c r="E21" s="342">
        <f aca="true" t="shared" si="2" ref="E21:K21">SUM(E22:E25)</f>
        <v>448</v>
      </c>
      <c r="F21" s="342">
        <f t="shared" si="2"/>
        <v>0</v>
      </c>
      <c r="G21" s="342">
        <f t="shared" si="2"/>
        <v>2068</v>
      </c>
      <c r="H21" s="342">
        <f t="shared" si="2"/>
        <v>1620</v>
      </c>
      <c r="I21" s="342">
        <f t="shared" si="2"/>
        <v>448</v>
      </c>
      <c r="J21" s="342">
        <f t="shared" si="2"/>
        <v>0</v>
      </c>
      <c r="K21" s="342">
        <f t="shared" si="2"/>
        <v>2068</v>
      </c>
    </row>
    <row r="22" spans="1:11" s="286" customFormat="1" ht="12">
      <c r="A22" s="351"/>
      <c r="B22" s="370"/>
      <c r="C22" s="374" t="s">
        <v>90</v>
      </c>
      <c r="D22" s="342"/>
      <c r="E22" s="345">
        <v>29</v>
      </c>
      <c r="F22" s="342"/>
      <c r="G22" s="345">
        <f>SUM(D22:F22)</f>
        <v>29</v>
      </c>
      <c r="H22" s="342"/>
      <c r="I22" s="345">
        <v>29</v>
      </c>
      <c r="J22" s="342"/>
      <c r="K22" s="345">
        <f>SUM(H22:J22)</f>
        <v>29</v>
      </c>
    </row>
    <row r="23" spans="1:11" s="285" customFormat="1" ht="12.75">
      <c r="A23" s="349"/>
      <c r="B23" s="372"/>
      <c r="C23" s="344" t="s">
        <v>668</v>
      </c>
      <c r="D23" s="345"/>
      <c r="E23" s="345">
        <v>297</v>
      </c>
      <c r="F23" s="345"/>
      <c r="G23" s="345">
        <f>SUM(D23:F23)</f>
        <v>297</v>
      </c>
      <c r="H23" s="345"/>
      <c r="I23" s="345">
        <v>297</v>
      </c>
      <c r="J23" s="345"/>
      <c r="K23" s="345">
        <f>SUM(H23:J23)</f>
        <v>297</v>
      </c>
    </row>
    <row r="24" spans="1:11" s="285" customFormat="1" ht="12.75">
      <c r="A24" s="349"/>
      <c r="B24" s="372"/>
      <c r="C24" s="344" t="s">
        <v>659</v>
      </c>
      <c r="D24" s="345">
        <v>1620</v>
      </c>
      <c r="E24" s="345">
        <v>18</v>
      </c>
      <c r="F24" s="345"/>
      <c r="G24" s="345">
        <f>SUM(D24:F24)</f>
        <v>1638</v>
      </c>
      <c r="H24" s="345">
        <v>1620</v>
      </c>
      <c r="I24" s="345">
        <v>18</v>
      </c>
      <c r="J24" s="345"/>
      <c r="K24" s="345">
        <f>SUM(H24:J24)</f>
        <v>1638</v>
      </c>
    </row>
    <row r="25" spans="1:11" s="285" customFormat="1" ht="12.75">
      <c r="A25" s="349"/>
      <c r="B25" s="372"/>
      <c r="C25" s="346" t="s">
        <v>436</v>
      </c>
      <c r="D25" s="345"/>
      <c r="E25" s="345">
        <v>104</v>
      </c>
      <c r="F25" s="345"/>
      <c r="G25" s="345">
        <f>SUM(D25:F25)</f>
        <v>104</v>
      </c>
      <c r="H25" s="345"/>
      <c r="I25" s="345">
        <v>104</v>
      </c>
      <c r="J25" s="345"/>
      <c r="K25" s="345">
        <f>SUM(H25:J25)</f>
        <v>104</v>
      </c>
    </row>
    <row r="26" spans="1:11" s="284" customFormat="1" ht="12">
      <c r="A26" s="349"/>
      <c r="B26" s="344"/>
      <c r="C26" s="344"/>
      <c r="D26" s="345"/>
      <c r="E26" s="345"/>
      <c r="F26" s="345"/>
      <c r="G26" s="345"/>
      <c r="H26" s="345"/>
      <c r="I26" s="345"/>
      <c r="J26" s="345"/>
      <c r="K26" s="345"/>
    </row>
    <row r="27" spans="1:11" s="286" customFormat="1" ht="12">
      <c r="A27" s="351"/>
      <c r="B27" s="370" t="s">
        <v>336</v>
      </c>
      <c r="C27" s="341"/>
      <c r="D27" s="342">
        <f aca="true" t="shared" si="3" ref="D27:K27">SUM(D28:D31)</f>
        <v>2314</v>
      </c>
      <c r="E27" s="342">
        <f t="shared" si="3"/>
        <v>500</v>
      </c>
      <c r="F27" s="342">
        <f t="shared" si="3"/>
        <v>0</v>
      </c>
      <c r="G27" s="342">
        <f t="shared" si="3"/>
        <v>2814</v>
      </c>
      <c r="H27" s="342">
        <f t="shared" si="3"/>
        <v>2314</v>
      </c>
      <c r="I27" s="342">
        <f t="shared" si="3"/>
        <v>500</v>
      </c>
      <c r="J27" s="342">
        <f t="shared" si="3"/>
        <v>0</v>
      </c>
      <c r="K27" s="342">
        <f t="shared" si="3"/>
        <v>2814</v>
      </c>
    </row>
    <row r="28" spans="1:11" s="286" customFormat="1" ht="12">
      <c r="A28" s="351"/>
      <c r="B28" s="370"/>
      <c r="C28" s="344" t="s">
        <v>668</v>
      </c>
      <c r="D28" s="345">
        <v>14</v>
      </c>
      <c r="E28" s="345"/>
      <c r="F28" s="342"/>
      <c r="G28" s="345">
        <f>SUM(D28:F28)</f>
        <v>14</v>
      </c>
      <c r="H28" s="345">
        <v>14</v>
      </c>
      <c r="I28" s="345"/>
      <c r="J28" s="342"/>
      <c r="K28" s="345">
        <f>SUM(H28:J28)</f>
        <v>14</v>
      </c>
    </row>
    <row r="29" spans="1:11" s="286" customFormat="1" ht="12">
      <c r="A29" s="351"/>
      <c r="B29" s="370"/>
      <c r="C29" s="344" t="s">
        <v>625</v>
      </c>
      <c r="D29" s="345">
        <v>2260</v>
      </c>
      <c r="E29" s="345"/>
      <c r="F29" s="342"/>
      <c r="G29" s="345">
        <f>SUM(D29:F29)</f>
        <v>2260</v>
      </c>
      <c r="H29" s="345">
        <v>2260</v>
      </c>
      <c r="I29" s="345"/>
      <c r="J29" s="342"/>
      <c r="K29" s="345">
        <f>SUM(H29:J29)</f>
        <v>2260</v>
      </c>
    </row>
    <row r="30" spans="1:11" s="286" customFormat="1" ht="12">
      <c r="A30" s="351"/>
      <c r="B30" s="370"/>
      <c r="C30" s="344" t="s">
        <v>659</v>
      </c>
      <c r="D30" s="357">
        <v>40</v>
      </c>
      <c r="E30" s="345"/>
      <c r="F30" s="342"/>
      <c r="G30" s="345">
        <f>SUM(D30:F30)</f>
        <v>40</v>
      </c>
      <c r="H30" s="357">
        <v>40</v>
      </c>
      <c r="I30" s="345"/>
      <c r="J30" s="342"/>
      <c r="K30" s="345">
        <f>SUM(H30:J30)</f>
        <v>40</v>
      </c>
    </row>
    <row r="31" spans="1:11" s="286" customFormat="1" ht="12">
      <c r="A31" s="351"/>
      <c r="B31" s="370"/>
      <c r="C31" s="344" t="s">
        <v>396</v>
      </c>
      <c r="D31" s="345"/>
      <c r="E31" s="345">
        <v>500</v>
      </c>
      <c r="F31" s="342"/>
      <c r="G31" s="345">
        <f>SUM(D31:F31)</f>
        <v>500</v>
      </c>
      <c r="H31" s="345"/>
      <c r="I31" s="345">
        <v>500</v>
      </c>
      <c r="J31" s="342"/>
      <c r="K31" s="345">
        <f>SUM(H31:J31)</f>
        <v>500</v>
      </c>
    </row>
    <row r="32" spans="1:11" s="284" customFormat="1" ht="12">
      <c r="A32" s="349"/>
      <c r="B32" s="344"/>
      <c r="C32" s="344"/>
      <c r="D32" s="345"/>
      <c r="E32" s="345"/>
      <c r="F32" s="345"/>
      <c r="G32" s="345"/>
      <c r="H32" s="345"/>
      <c r="I32" s="345"/>
      <c r="J32" s="345"/>
      <c r="K32" s="345"/>
    </row>
    <row r="33" spans="1:11" s="286" customFormat="1" ht="12">
      <c r="A33" s="351"/>
      <c r="B33" s="370" t="s">
        <v>337</v>
      </c>
      <c r="C33" s="341"/>
      <c r="D33" s="342">
        <f>SUM(D34:D34)</f>
        <v>1000</v>
      </c>
      <c r="E33" s="342">
        <f>SUM(E34:E34)</f>
        <v>0</v>
      </c>
      <c r="F33" s="342">
        <f>SUM(F34:F34)</f>
        <v>0</v>
      </c>
      <c r="G33" s="342">
        <f>SUM(D33:F33)</f>
        <v>1000</v>
      </c>
      <c r="H33" s="342">
        <f>SUM(H34:H34)</f>
        <v>1000</v>
      </c>
      <c r="I33" s="342">
        <f>SUM(I34:I34)</f>
        <v>0</v>
      </c>
      <c r="J33" s="342">
        <f>SUM(J34:J34)</f>
        <v>0</v>
      </c>
      <c r="K33" s="342">
        <f>SUM(H33:J33)</f>
        <v>1000</v>
      </c>
    </row>
    <row r="34" spans="1:11" s="285" customFormat="1" ht="12.75">
      <c r="A34" s="349"/>
      <c r="B34" s="372"/>
      <c r="C34" s="344" t="s">
        <v>668</v>
      </c>
      <c r="D34" s="345">
        <v>1000</v>
      </c>
      <c r="E34" s="345"/>
      <c r="F34" s="345"/>
      <c r="G34" s="345">
        <f>SUM(D34:F34)</f>
        <v>1000</v>
      </c>
      <c r="H34" s="345">
        <v>1000</v>
      </c>
      <c r="I34" s="345"/>
      <c r="J34" s="345"/>
      <c r="K34" s="345">
        <f>SUM(H34:J34)</f>
        <v>1000</v>
      </c>
    </row>
    <row r="35" spans="1:11" s="285" customFormat="1" ht="12">
      <c r="A35" s="349"/>
      <c r="B35" s="344"/>
      <c r="C35" s="344"/>
      <c r="D35" s="375"/>
      <c r="E35" s="375"/>
      <c r="F35" s="375"/>
      <c r="G35" s="375"/>
      <c r="H35" s="375"/>
      <c r="I35" s="375"/>
      <c r="J35" s="375"/>
      <c r="K35" s="345"/>
    </row>
    <row r="36" spans="1:11" s="286" customFormat="1" ht="12">
      <c r="A36" s="351"/>
      <c r="B36" s="370" t="s">
        <v>338</v>
      </c>
      <c r="C36" s="341"/>
      <c r="D36" s="342">
        <f aca="true" t="shared" si="4" ref="D36:K36">SUM(D37:D38)</f>
        <v>1884</v>
      </c>
      <c r="E36" s="342">
        <f t="shared" si="4"/>
        <v>46</v>
      </c>
      <c r="F36" s="342">
        <f t="shared" si="4"/>
        <v>0</v>
      </c>
      <c r="G36" s="342">
        <f t="shared" si="4"/>
        <v>1930</v>
      </c>
      <c r="H36" s="342">
        <f t="shared" si="4"/>
        <v>1884</v>
      </c>
      <c r="I36" s="342">
        <f t="shared" si="4"/>
        <v>46</v>
      </c>
      <c r="J36" s="342">
        <f t="shared" si="4"/>
        <v>0</v>
      </c>
      <c r="K36" s="342">
        <f t="shared" si="4"/>
        <v>1930</v>
      </c>
    </row>
    <row r="37" spans="1:11" s="286" customFormat="1" ht="12">
      <c r="A37" s="351"/>
      <c r="B37" s="370"/>
      <c r="C37" s="344" t="s">
        <v>625</v>
      </c>
      <c r="D37" s="345">
        <v>810</v>
      </c>
      <c r="E37" s="345"/>
      <c r="F37" s="345"/>
      <c r="G37" s="345">
        <f>SUM(D37:F37)</f>
        <v>810</v>
      </c>
      <c r="H37" s="345">
        <v>810</v>
      </c>
      <c r="I37" s="345"/>
      <c r="J37" s="345"/>
      <c r="K37" s="345">
        <f>SUM(H37:J37)</f>
        <v>810</v>
      </c>
    </row>
    <row r="38" spans="1:11" s="286" customFormat="1" ht="12">
      <c r="A38" s="351"/>
      <c r="B38" s="370"/>
      <c r="C38" s="344" t="s">
        <v>659</v>
      </c>
      <c r="D38" s="345">
        <f>744-46+376</f>
        <v>1074</v>
      </c>
      <c r="E38" s="345">
        <v>46</v>
      </c>
      <c r="F38" s="345"/>
      <c r="G38" s="345">
        <f>SUM(D38:F38)</f>
        <v>1120</v>
      </c>
      <c r="H38" s="345">
        <f>744-46+376</f>
        <v>1074</v>
      </c>
      <c r="I38" s="345">
        <v>46</v>
      </c>
      <c r="J38" s="345"/>
      <c r="K38" s="345">
        <f>SUM(H38:J38)</f>
        <v>1120</v>
      </c>
    </row>
    <row r="39" spans="1:11" s="284" customFormat="1" ht="12">
      <c r="A39" s="349"/>
      <c r="B39" s="344"/>
      <c r="C39" s="354"/>
      <c r="D39" s="345"/>
      <c r="E39" s="345"/>
      <c r="F39" s="345"/>
      <c r="G39" s="345"/>
      <c r="H39" s="345"/>
      <c r="I39" s="345"/>
      <c r="J39" s="345"/>
      <c r="K39" s="345"/>
    </row>
    <row r="40" spans="1:11" s="286" customFormat="1" ht="12">
      <c r="A40" s="351"/>
      <c r="B40" s="370" t="s">
        <v>339</v>
      </c>
      <c r="C40" s="341"/>
      <c r="D40" s="342">
        <f>SUM(D41:D43)</f>
        <v>5902</v>
      </c>
      <c r="E40" s="342">
        <f>SUM(E41:E43)</f>
        <v>2300</v>
      </c>
      <c r="F40" s="342">
        <f>SUM(F41:F43)</f>
        <v>0</v>
      </c>
      <c r="G40" s="342">
        <f>SUM(D40:F40)</f>
        <v>8202</v>
      </c>
      <c r="H40" s="342">
        <f>SUM(H41:H43)</f>
        <v>2902</v>
      </c>
      <c r="I40" s="342">
        <f>SUM(I41:I43)</f>
        <v>2300</v>
      </c>
      <c r="J40" s="342">
        <f>SUM(J41:J43)</f>
        <v>0</v>
      </c>
      <c r="K40" s="342">
        <f>SUM(H40:J40)</f>
        <v>5202</v>
      </c>
    </row>
    <row r="41" spans="1:11" s="285" customFormat="1" ht="12.75">
      <c r="A41" s="349"/>
      <c r="B41" s="372"/>
      <c r="C41" s="344" t="s">
        <v>625</v>
      </c>
      <c r="D41" s="345">
        <v>3000</v>
      </c>
      <c r="E41" s="345">
        <v>2300</v>
      </c>
      <c r="F41" s="345"/>
      <c r="G41" s="345">
        <f>SUM(D41:F41)</f>
        <v>5300</v>
      </c>
      <c r="H41" s="345"/>
      <c r="I41" s="345">
        <v>2300</v>
      </c>
      <c r="J41" s="345"/>
      <c r="K41" s="345">
        <f>SUM(H41:J41)</f>
        <v>2300</v>
      </c>
    </row>
    <row r="42" spans="1:11" s="285" customFormat="1" ht="12.75">
      <c r="A42" s="349"/>
      <c r="B42" s="372"/>
      <c r="C42" s="344" t="s">
        <v>659</v>
      </c>
      <c r="D42" s="345">
        <v>2885</v>
      </c>
      <c r="E42" s="345"/>
      <c r="F42" s="345"/>
      <c r="G42" s="345">
        <f>SUM(D42:F42)</f>
        <v>2885</v>
      </c>
      <c r="H42" s="345">
        <v>2885</v>
      </c>
      <c r="I42" s="345"/>
      <c r="J42" s="345"/>
      <c r="K42" s="345">
        <f>SUM(H42:J42)</f>
        <v>2885</v>
      </c>
    </row>
    <row r="43" spans="1:11" s="285" customFormat="1" ht="12.75">
      <c r="A43" s="349"/>
      <c r="B43" s="372"/>
      <c r="C43" s="344" t="s">
        <v>396</v>
      </c>
      <c r="D43" s="345">
        <v>17</v>
      </c>
      <c r="E43" s="345"/>
      <c r="F43" s="345"/>
      <c r="G43" s="345">
        <f>SUM(D43:F43)</f>
        <v>17</v>
      </c>
      <c r="H43" s="345">
        <v>17</v>
      </c>
      <c r="I43" s="345"/>
      <c r="J43" s="345"/>
      <c r="K43" s="345">
        <f>SUM(H43:J43)</f>
        <v>17</v>
      </c>
    </row>
    <row r="44" spans="1:11" s="285" customFormat="1" ht="12.75">
      <c r="A44" s="349"/>
      <c r="B44" s="372"/>
      <c r="C44" s="376"/>
      <c r="D44" s="345"/>
      <c r="E44" s="345"/>
      <c r="F44" s="345"/>
      <c r="G44" s="345"/>
      <c r="H44" s="373"/>
      <c r="I44" s="345"/>
      <c r="J44" s="345"/>
      <c r="K44" s="345"/>
    </row>
    <row r="45" spans="1:11" s="286" customFormat="1" ht="12">
      <c r="A45" s="351"/>
      <c r="B45" s="370" t="s">
        <v>340</v>
      </c>
      <c r="C45" s="341"/>
      <c r="D45" s="342">
        <f aca="true" t="shared" si="5" ref="D45:K45">SUM(D46:D48)</f>
        <v>2000</v>
      </c>
      <c r="E45" s="342">
        <f t="shared" si="5"/>
        <v>3417</v>
      </c>
      <c r="F45" s="342">
        <f t="shared" si="5"/>
        <v>0</v>
      </c>
      <c r="G45" s="342">
        <f t="shared" si="5"/>
        <v>5417</v>
      </c>
      <c r="H45" s="342">
        <f t="shared" si="5"/>
        <v>2000</v>
      </c>
      <c r="I45" s="342">
        <f t="shared" si="5"/>
        <v>3417</v>
      </c>
      <c r="J45" s="342">
        <f t="shared" si="5"/>
        <v>0</v>
      </c>
      <c r="K45" s="342">
        <f t="shared" si="5"/>
        <v>5417</v>
      </c>
    </row>
    <row r="46" spans="1:11" s="286" customFormat="1" ht="12">
      <c r="A46" s="351"/>
      <c r="B46" s="370"/>
      <c r="C46" s="344" t="s">
        <v>625</v>
      </c>
      <c r="D46" s="357"/>
      <c r="E46" s="345">
        <v>3040</v>
      </c>
      <c r="F46" s="342"/>
      <c r="G46" s="345">
        <f>SUM(D46:F46)</f>
        <v>3040</v>
      </c>
      <c r="H46" s="357"/>
      <c r="I46" s="345">
        <v>3040</v>
      </c>
      <c r="J46" s="342"/>
      <c r="K46" s="345">
        <f>SUM(H46:J46)</f>
        <v>3040</v>
      </c>
    </row>
    <row r="47" spans="1:11" s="285" customFormat="1" ht="12.75">
      <c r="A47" s="349"/>
      <c r="B47" s="372"/>
      <c r="C47" s="344" t="s">
        <v>659</v>
      </c>
      <c r="D47" s="345">
        <v>2000</v>
      </c>
      <c r="E47" s="345">
        <v>350</v>
      </c>
      <c r="F47" s="345"/>
      <c r="G47" s="345">
        <f>SUM(D47:F47)</f>
        <v>2350</v>
      </c>
      <c r="H47" s="345">
        <v>2000</v>
      </c>
      <c r="I47" s="345">
        <v>350</v>
      </c>
      <c r="J47" s="345"/>
      <c r="K47" s="345">
        <f>SUM(H47:J47)</f>
        <v>2350</v>
      </c>
    </row>
    <row r="48" spans="1:11" s="285" customFormat="1" ht="12.75">
      <c r="A48" s="349"/>
      <c r="B48" s="372"/>
      <c r="C48" s="344" t="s">
        <v>87</v>
      </c>
      <c r="D48" s="345"/>
      <c r="E48" s="345">
        <v>27</v>
      </c>
      <c r="F48" s="345"/>
      <c r="G48" s="345">
        <f>SUM(D48:F48)</f>
        <v>27</v>
      </c>
      <c r="H48" s="345"/>
      <c r="I48" s="345">
        <v>27</v>
      </c>
      <c r="J48" s="345"/>
      <c r="K48" s="345">
        <f>SUM(H48:J48)</f>
        <v>27</v>
      </c>
    </row>
    <row r="49" spans="1:11" s="284" customFormat="1" ht="12">
      <c r="A49" s="349"/>
      <c r="B49" s="344"/>
      <c r="C49" s="344"/>
      <c r="D49" s="345"/>
      <c r="E49" s="345"/>
      <c r="F49" s="345"/>
      <c r="G49" s="345"/>
      <c r="H49" s="345"/>
      <c r="I49" s="345"/>
      <c r="J49" s="345"/>
      <c r="K49" s="345"/>
    </row>
    <row r="50" spans="1:11" s="286" customFormat="1" ht="12">
      <c r="A50" s="351"/>
      <c r="B50" s="370" t="s">
        <v>341</v>
      </c>
      <c r="C50" s="341"/>
      <c r="D50" s="342">
        <f aca="true" t="shared" si="6" ref="D50:K50">SUM(D51:D55)</f>
        <v>2388</v>
      </c>
      <c r="E50" s="342">
        <f t="shared" si="6"/>
        <v>2784</v>
      </c>
      <c r="F50" s="342">
        <f t="shared" si="6"/>
        <v>0</v>
      </c>
      <c r="G50" s="342">
        <f t="shared" si="6"/>
        <v>5172</v>
      </c>
      <c r="H50" s="342">
        <f t="shared" si="6"/>
        <v>2388</v>
      </c>
      <c r="I50" s="342">
        <f t="shared" si="6"/>
        <v>2784</v>
      </c>
      <c r="J50" s="342">
        <f t="shared" si="6"/>
        <v>0</v>
      </c>
      <c r="K50" s="342">
        <f t="shared" si="6"/>
        <v>5172</v>
      </c>
    </row>
    <row r="51" spans="1:11" s="285" customFormat="1" ht="12.75">
      <c r="A51" s="349"/>
      <c r="B51" s="372"/>
      <c r="C51" s="344" t="s">
        <v>624</v>
      </c>
      <c r="D51" s="345">
        <v>6</v>
      </c>
      <c r="E51" s="345"/>
      <c r="F51" s="345"/>
      <c r="G51" s="345">
        <f>SUM(D51:F51)</f>
        <v>6</v>
      </c>
      <c r="H51" s="345">
        <v>6</v>
      </c>
      <c r="I51" s="345"/>
      <c r="J51" s="345"/>
      <c r="K51" s="345">
        <f>SUM(H51:J51)</f>
        <v>6</v>
      </c>
    </row>
    <row r="52" spans="1:11" s="285" customFormat="1" ht="12.75">
      <c r="A52" s="349"/>
      <c r="B52" s="372"/>
      <c r="C52" s="344" t="s">
        <v>668</v>
      </c>
      <c r="D52" s="345"/>
      <c r="E52" s="345">
        <v>2700</v>
      </c>
      <c r="F52" s="345"/>
      <c r="G52" s="345">
        <f>SUM(D52:F52)</f>
        <v>2700</v>
      </c>
      <c r="H52" s="345"/>
      <c r="I52" s="345">
        <v>2700</v>
      </c>
      <c r="J52" s="345"/>
      <c r="K52" s="345">
        <f>SUM(H52:J52)</f>
        <v>2700</v>
      </c>
    </row>
    <row r="53" spans="1:11" s="285" customFormat="1" ht="12.75">
      <c r="A53" s="349"/>
      <c r="B53" s="372"/>
      <c r="C53" s="344" t="s">
        <v>659</v>
      </c>
      <c r="D53" s="345">
        <v>710</v>
      </c>
      <c r="E53" s="345">
        <v>84</v>
      </c>
      <c r="F53" s="345"/>
      <c r="G53" s="345">
        <f>SUM(D53:F53)</f>
        <v>794</v>
      </c>
      <c r="H53" s="345">
        <v>710</v>
      </c>
      <c r="I53" s="345">
        <v>84</v>
      </c>
      <c r="J53" s="345"/>
      <c r="K53" s="345">
        <f>SUM(H53:J53)</f>
        <v>794</v>
      </c>
    </row>
    <row r="54" spans="1:11" s="285" customFormat="1" ht="12.75">
      <c r="A54" s="349"/>
      <c r="B54" s="372"/>
      <c r="C54" s="344" t="s">
        <v>87</v>
      </c>
      <c r="D54" s="345">
        <v>1515</v>
      </c>
      <c r="E54" s="345"/>
      <c r="F54" s="345"/>
      <c r="G54" s="345">
        <f>SUM(D54:F54)</f>
        <v>1515</v>
      </c>
      <c r="H54" s="345">
        <v>1515</v>
      </c>
      <c r="I54" s="345"/>
      <c r="J54" s="345"/>
      <c r="K54" s="345">
        <f>SUM(H54:J54)</f>
        <v>1515</v>
      </c>
    </row>
    <row r="55" spans="1:11" s="285" customFormat="1" ht="12.75">
      <c r="A55" s="349"/>
      <c r="B55" s="372"/>
      <c r="C55" s="346" t="s">
        <v>436</v>
      </c>
      <c r="D55" s="345">
        <v>157</v>
      </c>
      <c r="E55" s="345"/>
      <c r="F55" s="345"/>
      <c r="G55" s="345">
        <f>SUM(D55:F55)</f>
        <v>157</v>
      </c>
      <c r="H55" s="345">
        <v>157</v>
      </c>
      <c r="I55" s="345"/>
      <c r="J55" s="345"/>
      <c r="K55" s="345">
        <f>SUM(H55:J55)</f>
        <v>157</v>
      </c>
    </row>
    <row r="56" spans="1:11" s="285" customFormat="1" ht="12.75">
      <c r="A56" s="349"/>
      <c r="B56" s="372"/>
      <c r="C56" s="344"/>
      <c r="D56" s="345"/>
      <c r="E56" s="345"/>
      <c r="F56" s="345"/>
      <c r="G56" s="345"/>
      <c r="H56" s="373"/>
      <c r="I56" s="345"/>
      <c r="J56" s="345"/>
      <c r="K56" s="345"/>
    </row>
    <row r="57" spans="1:11" s="285" customFormat="1" ht="12">
      <c r="A57" s="349"/>
      <c r="B57" s="370" t="s">
        <v>582</v>
      </c>
      <c r="C57" s="344"/>
      <c r="D57" s="342">
        <f>SUM(D58:D59)</f>
        <v>490</v>
      </c>
      <c r="E57" s="342">
        <f aca="true" t="shared" si="7" ref="E57:K57">SUM(E58:E59)</f>
        <v>0</v>
      </c>
      <c r="F57" s="342">
        <f t="shared" si="7"/>
        <v>0</v>
      </c>
      <c r="G57" s="342">
        <f t="shared" si="7"/>
        <v>490</v>
      </c>
      <c r="H57" s="342">
        <f t="shared" si="7"/>
        <v>490</v>
      </c>
      <c r="I57" s="342">
        <f t="shared" si="7"/>
        <v>0</v>
      </c>
      <c r="J57" s="342">
        <f t="shared" si="7"/>
        <v>0</v>
      </c>
      <c r="K57" s="342">
        <f t="shared" si="7"/>
        <v>490</v>
      </c>
    </row>
    <row r="58" spans="1:11" s="285" customFormat="1" ht="12.75">
      <c r="A58" s="349"/>
      <c r="B58" s="372"/>
      <c r="C58" s="346" t="s">
        <v>69</v>
      </c>
      <c r="D58" s="345"/>
      <c r="E58" s="345"/>
      <c r="F58" s="345"/>
      <c r="G58" s="345"/>
      <c r="H58" s="373"/>
      <c r="I58" s="345"/>
      <c r="J58" s="345"/>
      <c r="K58" s="345"/>
    </row>
    <row r="59" spans="1:11" s="285" customFormat="1" ht="12.75">
      <c r="A59" s="349"/>
      <c r="B59" s="372"/>
      <c r="C59" s="344" t="s">
        <v>70</v>
      </c>
      <c r="D59" s="345">
        <v>490</v>
      </c>
      <c r="E59" s="345"/>
      <c r="F59" s="345"/>
      <c r="G59" s="345">
        <f>SUM(D59:F59)</f>
        <v>490</v>
      </c>
      <c r="H59" s="345">
        <v>490</v>
      </c>
      <c r="I59" s="345"/>
      <c r="J59" s="345"/>
      <c r="K59" s="345">
        <f>SUM(H59:J59)</f>
        <v>490</v>
      </c>
    </row>
    <row r="60" spans="1:11" s="285" customFormat="1" ht="12.75">
      <c r="A60" s="349"/>
      <c r="B60" s="372"/>
      <c r="C60" s="376"/>
      <c r="D60" s="345"/>
      <c r="E60" s="345"/>
      <c r="F60" s="345"/>
      <c r="G60" s="345"/>
      <c r="H60" s="345"/>
      <c r="I60" s="345"/>
      <c r="J60" s="345"/>
      <c r="K60" s="345"/>
    </row>
    <row r="61" spans="1:11" s="286" customFormat="1" ht="12">
      <c r="A61" s="351"/>
      <c r="B61" s="370" t="s">
        <v>71</v>
      </c>
      <c r="C61" s="341"/>
      <c r="D61" s="342"/>
      <c r="E61" s="342"/>
      <c r="F61" s="342"/>
      <c r="G61" s="342"/>
      <c r="H61" s="342"/>
      <c r="I61" s="342"/>
      <c r="J61" s="342"/>
      <c r="K61" s="342"/>
    </row>
    <row r="62" spans="1:11" ht="12.75">
      <c r="A62" s="343"/>
      <c r="B62" s="377"/>
      <c r="C62" s="344" t="s">
        <v>90</v>
      </c>
      <c r="D62" s="345">
        <f>+D22+D9</f>
        <v>2037</v>
      </c>
      <c r="E62" s="345">
        <f aca="true" t="shared" si="8" ref="E62:K62">+E22+E9</f>
        <v>29</v>
      </c>
      <c r="F62" s="345">
        <f t="shared" si="8"/>
        <v>0</v>
      </c>
      <c r="G62" s="345">
        <f t="shared" si="8"/>
        <v>2066</v>
      </c>
      <c r="H62" s="345">
        <f t="shared" si="8"/>
        <v>2037</v>
      </c>
      <c r="I62" s="345">
        <f t="shared" si="8"/>
        <v>29</v>
      </c>
      <c r="J62" s="345">
        <f t="shared" si="8"/>
        <v>0</v>
      </c>
      <c r="K62" s="345">
        <f t="shared" si="8"/>
        <v>2066</v>
      </c>
    </row>
    <row r="63" spans="1:11" s="285" customFormat="1" ht="12.75">
      <c r="A63" s="343"/>
      <c r="B63" s="344"/>
      <c r="C63" s="344" t="s">
        <v>68</v>
      </c>
      <c r="D63" s="345">
        <f>+D51</f>
        <v>6</v>
      </c>
      <c r="E63" s="345">
        <f aca="true" t="shared" si="9" ref="E63:K63">+E51</f>
        <v>0</v>
      </c>
      <c r="F63" s="345">
        <f t="shared" si="9"/>
        <v>0</v>
      </c>
      <c r="G63" s="345">
        <f t="shared" si="9"/>
        <v>6</v>
      </c>
      <c r="H63" s="345">
        <f t="shared" si="9"/>
        <v>6</v>
      </c>
      <c r="I63" s="345">
        <f t="shared" si="9"/>
        <v>0</v>
      </c>
      <c r="J63" s="345">
        <f t="shared" si="9"/>
        <v>0</v>
      </c>
      <c r="K63" s="345">
        <f t="shared" si="9"/>
        <v>6</v>
      </c>
    </row>
    <row r="64" spans="1:11" ht="12.75">
      <c r="A64" s="343"/>
      <c r="B64" s="377"/>
      <c r="C64" s="344" t="s">
        <v>668</v>
      </c>
      <c r="D64" s="345">
        <f>+D28+D23+D52+D34+D14</f>
        <v>1014</v>
      </c>
      <c r="E64" s="345">
        <f aca="true" t="shared" si="10" ref="E64:K64">+E28+E23+E52+E34+E14</f>
        <v>3017</v>
      </c>
      <c r="F64" s="345">
        <f t="shared" si="10"/>
        <v>0</v>
      </c>
      <c r="G64" s="345">
        <f t="shared" si="10"/>
        <v>4031</v>
      </c>
      <c r="H64" s="345">
        <f t="shared" si="10"/>
        <v>1014</v>
      </c>
      <c r="I64" s="345">
        <f t="shared" si="10"/>
        <v>3017</v>
      </c>
      <c r="J64" s="345">
        <f t="shared" si="10"/>
        <v>0</v>
      </c>
      <c r="K64" s="345">
        <f t="shared" si="10"/>
        <v>4031</v>
      </c>
    </row>
    <row r="65" spans="1:11" s="285" customFormat="1" ht="12.75">
      <c r="A65" s="343"/>
      <c r="B65" s="344"/>
      <c r="C65" s="344" t="s">
        <v>625</v>
      </c>
      <c r="D65" s="345">
        <f>D10+D15+D41+D29+D37+D46</f>
        <v>6104</v>
      </c>
      <c r="E65" s="345">
        <f aca="true" t="shared" si="11" ref="E65:K65">E10+E15+E41+E29+E37+E46</f>
        <v>5590</v>
      </c>
      <c r="F65" s="345">
        <f t="shared" si="11"/>
        <v>0</v>
      </c>
      <c r="G65" s="345">
        <f t="shared" si="11"/>
        <v>11694</v>
      </c>
      <c r="H65" s="345">
        <f t="shared" si="11"/>
        <v>3104</v>
      </c>
      <c r="I65" s="345">
        <f t="shared" si="11"/>
        <v>5590</v>
      </c>
      <c r="J65" s="345">
        <f t="shared" si="11"/>
        <v>0</v>
      </c>
      <c r="K65" s="345">
        <f t="shared" si="11"/>
        <v>8694</v>
      </c>
    </row>
    <row r="66" spans="1:11" s="285" customFormat="1" ht="12.75">
      <c r="A66" s="343"/>
      <c r="B66" s="344"/>
      <c r="C66" s="344" t="s">
        <v>659</v>
      </c>
      <c r="D66" s="345">
        <f aca="true" t="shared" si="12" ref="D66:K66">+D16+D24+D30+D38+D42+D47+D53</f>
        <v>8391</v>
      </c>
      <c r="E66" s="345">
        <f t="shared" si="12"/>
        <v>498</v>
      </c>
      <c r="F66" s="345">
        <f t="shared" si="12"/>
        <v>0</v>
      </c>
      <c r="G66" s="345">
        <f t="shared" si="12"/>
        <v>8889</v>
      </c>
      <c r="H66" s="345">
        <f t="shared" si="12"/>
        <v>8391</v>
      </c>
      <c r="I66" s="345">
        <f t="shared" si="12"/>
        <v>498</v>
      </c>
      <c r="J66" s="345">
        <f t="shared" si="12"/>
        <v>0</v>
      </c>
      <c r="K66" s="345">
        <f t="shared" si="12"/>
        <v>8889</v>
      </c>
    </row>
    <row r="67" spans="1:11" s="285" customFormat="1" ht="12.75">
      <c r="A67" s="343"/>
      <c r="B67" s="344"/>
      <c r="C67" s="344" t="s">
        <v>87</v>
      </c>
      <c r="D67" s="345">
        <f>+D48+D54</f>
        <v>1515</v>
      </c>
      <c r="E67" s="345">
        <f aca="true" t="shared" si="13" ref="E67:K67">+E48+E54</f>
        <v>27</v>
      </c>
      <c r="F67" s="345">
        <f t="shared" si="13"/>
        <v>0</v>
      </c>
      <c r="G67" s="345">
        <f t="shared" si="13"/>
        <v>1542</v>
      </c>
      <c r="H67" s="345">
        <f t="shared" si="13"/>
        <v>1515</v>
      </c>
      <c r="I67" s="345">
        <f t="shared" si="13"/>
        <v>27</v>
      </c>
      <c r="J67" s="345">
        <f t="shared" si="13"/>
        <v>0</v>
      </c>
      <c r="K67" s="345">
        <f t="shared" si="13"/>
        <v>1542</v>
      </c>
    </row>
    <row r="68" spans="1:11" s="285" customFormat="1" ht="12.75">
      <c r="A68" s="343"/>
      <c r="B68" s="344"/>
      <c r="C68" s="344" t="s">
        <v>396</v>
      </c>
      <c r="D68" s="345">
        <f>+D43+D17+D11+D31</f>
        <v>1245</v>
      </c>
      <c r="E68" s="345">
        <f aca="true" t="shared" si="14" ref="E68:K68">+E43+E17+E11+E31</f>
        <v>686</v>
      </c>
      <c r="F68" s="345">
        <f t="shared" si="14"/>
        <v>0</v>
      </c>
      <c r="G68" s="345">
        <f t="shared" si="14"/>
        <v>1931</v>
      </c>
      <c r="H68" s="345">
        <f t="shared" si="14"/>
        <v>1245</v>
      </c>
      <c r="I68" s="345">
        <f t="shared" si="14"/>
        <v>686</v>
      </c>
      <c r="J68" s="345">
        <f t="shared" si="14"/>
        <v>0</v>
      </c>
      <c r="K68" s="345">
        <f t="shared" si="14"/>
        <v>1931</v>
      </c>
    </row>
    <row r="69" spans="1:11" s="285" customFormat="1" ht="12.75">
      <c r="A69" s="343"/>
      <c r="B69" s="344"/>
      <c r="C69" s="346" t="s">
        <v>436</v>
      </c>
      <c r="D69" s="345">
        <f aca="true" t="shared" si="15" ref="D69:K69">+D55+D25</f>
        <v>157</v>
      </c>
      <c r="E69" s="345">
        <f t="shared" si="15"/>
        <v>104</v>
      </c>
      <c r="F69" s="345">
        <f t="shared" si="15"/>
        <v>0</v>
      </c>
      <c r="G69" s="345">
        <f t="shared" si="15"/>
        <v>261</v>
      </c>
      <c r="H69" s="345">
        <f t="shared" si="15"/>
        <v>157</v>
      </c>
      <c r="I69" s="345">
        <f t="shared" si="15"/>
        <v>104</v>
      </c>
      <c r="J69" s="345">
        <f t="shared" si="15"/>
        <v>0</v>
      </c>
      <c r="K69" s="345">
        <f t="shared" si="15"/>
        <v>261</v>
      </c>
    </row>
    <row r="70" spans="1:11" s="285" customFormat="1" ht="12.75">
      <c r="A70" s="343"/>
      <c r="B70" s="344"/>
      <c r="C70" s="344" t="s">
        <v>52</v>
      </c>
      <c r="D70" s="345"/>
      <c r="E70" s="345"/>
      <c r="F70" s="345"/>
      <c r="G70" s="345"/>
      <c r="H70" s="345"/>
      <c r="I70" s="345"/>
      <c r="J70" s="345"/>
      <c r="K70" s="345"/>
    </row>
    <row r="71" spans="1:11" s="285" customFormat="1" ht="12.75">
      <c r="A71" s="343"/>
      <c r="B71" s="346" t="s">
        <v>54</v>
      </c>
      <c r="C71" s="344"/>
      <c r="D71" s="345">
        <f>+D19</f>
        <v>18</v>
      </c>
      <c r="E71" s="345">
        <f aca="true" t="shared" si="16" ref="E71:K71">+E19</f>
        <v>147</v>
      </c>
      <c r="F71" s="345">
        <f t="shared" si="16"/>
        <v>0</v>
      </c>
      <c r="G71" s="345">
        <f t="shared" si="16"/>
        <v>165</v>
      </c>
      <c r="H71" s="345">
        <f t="shared" si="16"/>
        <v>18</v>
      </c>
      <c r="I71" s="345">
        <f t="shared" si="16"/>
        <v>147</v>
      </c>
      <c r="J71" s="345">
        <f t="shared" si="16"/>
        <v>0</v>
      </c>
      <c r="K71" s="345">
        <f t="shared" si="16"/>
        <v>165</v>
      </c>
    </row>
    <row r="72" spans="1:11" s="285" customFormat="1" ht="12.75">
      <c r="A72" s="343"/>
      <c r="B72" s="344"/>
      <c r="C72" s="344" t="s">
        <v>72</v>
      </c>
      <c r="D72" s="345"/>
      <c r="E72" s="345"/>
      <c r="F72" s="345"/>
      <c r="G72" s="345"/>
      <c r="H72" s="345"/>
      <c r="I72" s="345"/>
      <c r="J72" s="345"/>
      <c r="K72" s="345"/>
    </row>
    <row r="73" spans="1:11" s="285" customFormat="1" ht="12.75">
      <c r="A73" s="343"/>
      <c r="B73" s="376"/>
      <c r="C73" s="344" t="s">
        <v>73</v>
      </c>
      <c r="D73" s="345">
        <f>+D59</f>
        <v>490</v>
      </c>
      <c r="E73" s="345">
        <f aca="true" t="shared" si="17" ref="E73:K73">+E59</f>
        <v>0</v>
      </c>
      <c r="F73" s="345">
        <f t="shared" si="17"/>
        <v>0</v>
      </c>
      <c r="G73" s="345">
        <f t="shared" si="17"/>
        <v>490</v>
      </c>
      <c r="H73" s="345">
        <f t="shared" si="17"/>
        <v>490</v>
      </c>
      <c r="I73" s="345">
        <f t="shared" si="17"/>
        <v>0</v>
      </c>
      <c r="J73" s="345">
        <f t="shared" si="17"/>
        <v>0</v>
      </c>
      <c r="K73" s="345">
        <f t="shared" si="17"/>
        <v>490</v>
      </c>
    </row>
    <row r="74" spans="1:11" s="284" customFormat="1" ht="12.75">
      <c r="A74" s="363"/>
      <c r="B74" s="364"/>
      <c r="C74" s="378"/>
      <c r="D74" s="367"/>
      <c r="E74" s="367"/>
      <c r="F74" s="367"/>
      <c r="G74" s="367"/>
      <c r="H74" s="367"/>
      <c r="I74" s="367"/>
      <c r="J74" s="367"/>
      <c r="K74" s="367"/>
    </row>
    <row r="75" spans="1:11" s="322" customFormat="1" ht="24" customHeight="1">
      <c r="A75" s="318" t="s">
        <v>81</v>
      </c>
      <c r="B75" s="319"/>
      <c r="C75" s="320"/>
      <c r="D75" s="321">
        <f aca="true" t="shared" si="18" ref="D75:K75">SUM(D62:D73)</f>
        <v>20977</v>
      </c>
      <c r="E75" s="321">
        <f t="shared" si="18"/>
        <v>10098</v>
      </c>
      <c r="F75" s="321">
        <f t="shared" si="18"/>
        <v>0</v>
      </c>
      <c r="G75" s="321">
        <f t="shared" si="18"/>
        <v>31075</v>
      </c>
      <c r="H75" s="321">
        <f t="shared" si="18"/>
        <v>17977</v>
      </c>
      <c r="I75" s="321">
        <f t="shared" si="18"/>
        <v>10098</v>
      </c>
      <c r="J75" s="321">
        <f t="shared" si="18"/>
        <v>0</v>
      </c>
      <c r="K75" s="321">
        <f t="shared" si="18"/>
        <v>28075</v>
      </c>
    </row>
  </sheetData>
  <printOptions horizontalCentered="1"/>
  <pageMargins left="0.3937007874015748" right="0.3937007874015748" top="0.5511811023622047" bottom="0.5511811023622047" header="0.35433070866141736" footer="0.31496062992125984"/>
  <pageSetup firstPageNumber="4" useFirstPageNumber="1" horizontalDpi="600" verticalDpi="600" orientation="landscape" paperSize="9" scale="70" r:id="rId1"/>
  <headerFooter alignWithMargins="0">
    <oddFooter>&amp;R&amp;"Arial,Grassetto"&amp;12&amp;P</oddFooter>
  </headerFooter>
  <rowBreaks count="1" manualBreakCount="1">
    <brk id="4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T51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4.28125" style="62" customWidth="1"/>
    <col min="2" max="2" width="49.7109375" style="24" customWidth="1"/>
    <col min="3" max="3" width="5.57421875" style="67" customWidth="1"/>
    <col min="4" max="6" width="10.7109375" style="41" customWidth="1"/>
    <col min="7" max="7" width="10.7109375" style="40" customWidth="1"/>
    <col min="8" max="8" width="5.57421875" style="40" customWidth="1"/>
    <col min="9" max="12" width="10.7109375" style="40" customWidth="1"/>
    <col min="13" max="13" width="5.57421875" style="40" customWidth="1"/>
    <col min="14" max="14" width="30.7109375" style="31" customWidth="1"/>
    <col min="15" max="16384" width="9.140625" style="3" customWidth="1"/>
  </cols>
  <sheetData>
    <row r="1" spans="1:14" s="13" customFormat="1" ht="19.5">
      <c r="A1" s="223" t="s">
        <v>344</v>
      </c>
      <c r="B1" s="34"/>
      <c r="C1" s="52"/>
      <c r="D1" s="12"/>
      <c r="E1" s="12"/>
      <c r="F1" s="12"/>
      <c r="G1" s="16"/>
      <c r="H1" s="16"/>
      <c r="I1" s="16"/>
      <c r="J1" s="16"/>
      <c r="K1" s="16"/>
      <c r="L1" s="16"/>
      <c r="M1" s="16"/>
      <c r="N1" s="32"/>
    </row>
    <row r="2" spans="1:16" s="1" customFormat="1" ht="19.5">
      <c r="A2" s="223" t="s">
        <v>323</v>
      </c>
      <c r="B2" s="35"/>
      <c r="C2" s="52"/>
      <c r="D2" s="16"/>
      <c r="E2" s="16"/>
      <c r="F2" s="6"/>
      <c r="G2" s="6"/>
      <c r="H2" s="6"/>
      <c r="I2" s="6"/>
      <c r="J2" s="6"/>
      <c r="K2" s="6"/>
      <c r="L2" s="6"/>
      <c r="M2" s="6"/>
      <c r="N2" s="33"/>
      <c r="P2" s="25"/>
    </row>
    <row r="3" spans="1:14" s="2" customFormat="1" ht="10.5" customHeight="1">
      <c r="A3" s="61"/>
      <c r="B3" s="21"/>
      <c r="C3" s="67"/>
      <c r="D3" s="7"/>
      <c r="E3" s="7"/>
      <c r="F3" s="19"/>
      <c r="G3" s="19"/>
      <c r="H3" s="20"/>
      <c r="I3" s="19"/>
      <c r="J3" s="19"/>
      <c r="K3" s="19"/>
      <c r="L3" s="19"/>
      <c r="M3" s="20"/>
      <c r="N3" s="29" t="s">
        <v>345</v>
      </c>
    </row>
    <row r="4" spans="1:16" s="9" customFormat="1" ht="15.75">
      <c r="A4" s="49"/>
      <c r="B4" s="22"/>
      <c r="C4" s="54"/>
      <c r="D4" s="174" t="s">
        <v>315</v>
      </c>
      <c r="E4" s="175"/>
      <c r="F4" s="175"/>
      <c r="G4" s="176"/>
      <c r="H4" s="184"/>
      <c r="I4" s="174" t="s">
        <v>316</v>
      </c>
      <c r="J4" s="183"/>
      <c r="K4" s="183"/>
      <c r="L4" s="176"/>
      <c r="M4" s="184"/>
      <c r="N4" s="75"/>
      <c r="P4" s="26"/>
    </row>
    <row r="5" spans="1:14" ht="39" customHeight="1">
      <c r="A5" s="85" t="s">
        <v>346</v>
      </c>
      <c r="B5" s="82"/>
      <c r="C5" s="63"/>
      <c r="D5" s="177" t="s">
        <v>347</v>
      </c>
      <c r="E5" s="178" t="s">
        <v>348</v>
      </c>
      <c r="F5" s="178" t="s">
        <v>349</v>
      </c>
      <c r="G5" s="179" t="s">
        <v>350</v>
      </c>
      <c r="H5" s="185"/>
      <c r="I5" s="177" t="s">
        <v>347</v>
      </c>
      <c r="J5" s="178" t="s">
        <v>348</v>
      </c>
      <c r="K5" s="178" t="s">
        <v>349</v>
      </c>
      <c r="L5" s="179" t="s">
        <v>350</v>
      </c>
      <c r="M5" s="185"/>
      <c r="N5" s="28" t="s">
        <v>351</v>
      </c>
    </row>
    <row r="6" spans="1:14" s="17" customFormat="1" ht="12">
      <c r="A6" s="50"/>
      <c r="B6" s="23"/>
      <c r="C6" s="54"/>
      <c r="D6" s="180"/>
      <c r="E6" s="181"/>
      <c r="F6" s="181"/>
      <c r="G6" s="182"/>
      <c r="H6" s="186"/>
      <c r="I6" s="180"/>
      <c r="J6" s="181"/>
      <c r="K6" s="181"/>
      <c r="L6" s="182"/>
      <c r="M6" s="186"/>
      <c r="N6" s="76"/>
    </row>
    <row r="7" spans="1:14" s="18" customFormat="1" ht="24.75" customHeight="1">
      <c r="A7" s="379" t="s">
        <v>42</v>
      </c>
      <c r="B7" s="380"/>
      <c r="C7" s="381"/>
      <c r="D7" s="382">
        <f>SUM(D8:D9)</f>
        <v>421</v>
      </c>
      <c r="E7" s="382"/>
      <c r="F7" s="382"/>
      <c r="G7" s="382"/>
      <c r="H7" s="383"/>
      <c r="I7" s="382">
        <f>SUM(I8:I9)</f>
        <v>421</v>
      </c>
      <c r="J7" s="382"/>
      <c r="K7" s="382"/>
      <c r="L7" s="382"/>
      <c r="M7" s="384"/>
      <c r="N7" s="385"/>
    </row>
    <row r="8" spans="1:14" s="20" customFormat="1" ht="36">
      <c r="A8" s="386"/>
      <c r="B8" s="387" t="s">
        <v>214</v>
      </c>
      <c r="C8" s="388"/>
      <c r="D8" s="389">
        <v>386</v>
      </c>
      <c r="E8" s="389" t="s">
        <v>364</v>
      </c>
      <c r="F8" s="389" t="s">
        <v>365</v>
      </c>
      <c r="G8" s="390">
        <v>36671</v>
      </c>
      <c r="H8" s="391"/>
      <c r="I8" s="389">
        <v>386</v>
      </c>
      <c r="J8" s="389" t="s">
        <v>364</v>
      </c>
      <c r="K8" s="389" t="s">
        <v>365</v>
      </c>
      <c r="L8" s="390">
        <v>36671</v>
      </c>
      <c r="M8" s="392"/>
      <c r="N8" s="393" t="s">
        <v>361</v>
      </c>
    </row>
    <row r="9" spans="1:16" s="17" customFormat="1" ht="12.75">
      <c r="A9" s="394"/>
      <c r="B9" s="395" t="s">
        <v>375</v>
      </c>
      <c r="C9" s="396"/>
      <c r="D9" s="389">
        <v>35</v>
      </c>
      <c r="E9" s="397" t="s">
        <v>599</v>
      </c>
      <c r="F9" s="397" t="s">
        <v>376</v>
      </c>
      <c r="G9" s="398" t="s">
        <v>377</v>
      </c>
      <c r="H9" s="399"/>
      <c r="I9" s="389">
        <v>35</v>
      </c>
      <c r="J9" s="397" t="s">
        <v>599</v>
      </c>
      <c r="K9" s="397" t="s">
        <v>376</v>
      </c>
      <c r="L9" s="398" t="s">
        <v>377</v>
      </c>
      <c r="M9" s="398"/>
      <c r="N9" s="400"/>
      <c r="O9" s="25"/>
      <c r="P9" s="39"/>
    </row>
    <row r="10" spans="1:14" s="20" customFormat="1" ht="26.25" customHeight="1">
      <c r="A10" s="386" t="s">
        <v>352</v>
      </c>
      <c r="B10" s="387"/>
      <c r="C10" s="388"/>
      <c r="D10" s="401">
        <f>SUM(D11:D12)</f>
        <v>316</v>
      </c>
      <c r="E10" s="389"/>
      <c r="F10" s="389"/>
      <c r="G10" s="389"/>
      <c r="H10" s="402"/>
      <c r="I10" s="401">
        <f>SUM(I11:I12)</f>
        <v>316</v>
      </c>
      <c r="J10" s="389"/>
      <c r="K10" s="389"/>
      <c r="L10" s="389"/>
      <c r="M10" s="403"/>
      <c r="N10" s="404"/>
    </row>
    <row r="11" spans="1:14" s="20" customFormat="1" ht="12.75">
      <c r="A11" s="386"/>
      <c r="B11" s="405" t="s">
        <v>353</v>
      </c>
      <c r="C11" s="388"/>
      <c r="D11" s="389">
        <v>179</v>
      </c>
      <c r="E11" s="389" t="s">
        <v>354</v>
      </c>
      <c r="F11" s="389" t="s">
        <v>355</v>
      </c>
      <c r="G11" s="390">
        <v>36606</v>
      </c>
      <c r="H11" s="402"/>
      <c r="I11" s="389">
        <v>179</v>
      </c>
      <c r="J11" s="389" t="s">
        <v>354</v>
      </c>
      <c r="K11" s="389" t="s">
        <v>355</v>
      </c>
      <c r="L11" s="390">
        <v>36606</v>
      </c>
      <c r="M11" s="403"/>
      <c r="N11" s="404"/>
    </row>
    <row r="12" spans="1:14" s="20" customFormat="1" ht="24.75" customHeight="1">
      <c r="A12" s="386"/>
      <c r="B12" s="387" t="s">
        <v>387</v>
      </c>
      <c r="C12" s="388"/>
      <c r="D12" s="389">
        <v>137</v>
      </c>
      <c r="E12" s="389" t="s">
        <v>364</v>
      </c>
      <c r="F12" s="389" t="s">
        <v>365</v>
      </c>
      <c r="G12" s="390">
        <v>36699</v>
      </c>
      <c r="H12" s="402"/>
      <c r="I12" s="389">
        <v>137</v>
      </c>
      <c r="J12" s="389" t="s">
        <v>364</v>
      </c>
      <c r="K12" s="389" t="s">
        <v>365</v>
      </c>
      <c r="L12" s="390">
        <v>36699</v>
      </c>
      <c r="M12" s="403"/>
      <c r="N12" s="404" t="s">
        <v>188</v>
      </c>
    </row>
    <row r="13" spans="1:14" s="18" customFormat="1" ht="24.75" customHeight="1">
      <c r="A13" s="386" t="s">
        <v>356</v>
      </c>
      <c r="B13" s="406"/>
      <c r="C13" s="388"/>
      <c r="D13" s="401">
        <f>SUM(D14:D20)</f>
        <v>213</v>
      </c>
      <c r="E13" s="401"/>
      <c r="F13" s="401"/>
      <c r="G13" s="401"/>
      <c r="H13" s="391"/>
      <c r="I13" s="401">
        <f>SUM(I14:I20)</f>
        <v>213</v>
      </c>
      <c r="J13" s="401"/>
      <c r="K13" s="401"/>
      <c r="L13" s="401"/>
      <c r="M13" s="392"/>
      <c r="N13" s="393"/>
    </row>
    <row r="14" spans="1:14" s="18" customFormat="1" ht="45">
      <c r="A14" s="386"/>
      <c r="B14" s="407" t="s">
        <v>357</v>
      </c>
      <c r="C14" s="388"/>
      <c r="D14" s="389"/>
      <c r="E14" s="401"/>
      <c r="F14" s="401"/>
      <c r="G14" s="401"/>
      <c r="H14" s="391"/>
      <c r="I14" s="389"/>
      <c r="J14" s="401"/>
      <c r="K14" s="401"/>
      <c r="L14" s="401"/>
      <c r="M14" s="392"/>
      <c r="N14" s="408" t="s">
        <v>518</v>
      </c>
    </row>
    <row r="15" spans="1:14" s="18" customFormat="1" ht="12.75">
      <c r="A15" s="386"/>
      <c r="B15" s="409" t="s">
        <v>119</v>
      </c>
      <c r="C15" s="388"/>
      <c r="D15" s="389">
        <v>27</v>
      </c>
      <c r="E15" s="389" t="s">
        <v>359</v>
      </c>
      <c r="F15" s="389" t="s">
        <v>365</v>
      </c>
      <c r="G15" s="390">
        <v>36601</v>
      </c>
      <c r="H15" s="391"/>
      <c r="I15" s="389">
        <v>27</v>
      </c>
      <c r="J15" s="389" t="s">
        <v>359</v>
      </c>
      <c r="K15" s="389" t="s">
        <v>365</v>
      </c>
      <c r="L15" s="390">
        <v>36601</v>
      </c>
      <c r="M15" s="392"/>
      <c r="N15" s="393" t="s">
        <v>361</v>
      </c>
    </row>
    <row r="16" spans="1:14" s="20" customFormat="1" ht="12.75">
      <c r="A16" s="386"/>
      <c r="B16" s="405" t="s">
        <v>413</v>
      </c>
      <c r="C16" s="388"/>
      <c r="D16" s="389">
        <v>63</v>
      </c>
      <c r="E16" s="389" t="s">
        <v>359</v>
      </c>
      <c r="F16" s="389" t="s">
        <v>365</v>
      </c>
      <c r="G16" s="390">
        <v>36693</v>
      </c>
      <c r="H16" s="402"/>
      <c r="I16" s="389">
        <v>63</v>
      </c>
      <c r="J16" s="389" t="s">
        <v>359</v>
      </c>
      <c r="K16" s="389" t="s">
        <v>365</v>
      </c>
      <c r="L16" s="390">
        <v>36693</v>
      </c>
      <c r="M16" s="403"/>
      <c r="N16" s="408" t="s">
        <v>361</v>
      </c>
    </row>
    <row r="17" spans="1:14" s="18" customFormat="1" ht="24">
      <c r="A17" s="386"/>
      <c r="B17" s="409" t="s">
        <v>358</v>
      </c>
      <c r="C17" s="388"/>
      <c r="D17" s="389">
        <v>21</v>
      </c>
      <c r="E17" s="389" t="s">
        <v>359</v>
      </c>
      <c r="F17" s="389" t="s">
        <v>360</v>
      </c>
      <c r="G17" s="390">
        <v>36585</v>
      </c>
      <c r="H17" s="391"/>
      <c r="I17" s="389">
        <v>21</v>
      </c>
      <c r="J17" s="389" t="s">
        <v>359</v>
      </c>
      <c r="K17" s="389" t="s">
        <v>360</v>
      </c>
      <c r="L17" s="390">
        <v>36585</v>
      </c>
      <c r="M17" s="392"/>
      <c r="N17" s="393" t="s">
        <v>361</v>
      </c>
    </row>
    <row r="18" spans="1:14" s="18" customFormat="1" ht="24">
      <c r="A18" s="386"/>
      <c r="B18" s="409" t="s">
        <v>411</v>
      </c>
      <c r="C18" s="388"/>
      <c r="D18" s="389">
        <v>32</v>
      </c>
      <c r="E18" s="389" t="s">
        <v>412</v>
      </c>
      <c r="F18" s="389" t="s">
        <v>365</v>
      </c>
      <c r="G18" s="390">
        <v>36756</v>
      </c>
      <c r="H18" s="391"/>
      <c r="I18" s="389">
        <v>32</v>
      </c>
      <c r="J18" s="389" t="s">
        <v>412</v>
      </c>
      <c r="K18" s="389" t="s">
        <v>365</v>
      </c>
      <c r="L18" s="390">
        <v>36756</v>
      </c>
      <c r="M18" s="392"/>
      <c r="N18" s="393" t="s">
        <v>361</v>
      </c>
    </row>
    <row r="19" spans="1:14" s="18" customFormat="1" ht="12.75">
      <c r="A19" s="386"/>
      <c r="B19" s="409"/>
      <c r="C19" s="388"/>
      <c r="D19" s="389">
        <v>9</v>
      </c>
      <c r="E19" s="389" t="s">
        <v>359</v>
      </c>
      <c r="F19" s="389"/>
      <c r="G19" s="390"/>
      <c r="H19" s="391"/>
      <c r="I19" s="389">
        <v>9</v>
      </c>
      <c r="J19" s="389" t="s">
        <v>359</v>
      </c>
      <c r="K19" s="389"/>
      <c r="L19" s="390"/>
      <c r="M19" s="392"/>
      <c r="N19" s="393"/>
    </row>
    <row r="20" spans="1:14" s="18" customFormat="1" ht="24">
      <c r="A20" s="386"/>
      <c r="B20" s="409" t="s">
        <v>96</v>
      </c>
      <c r="C20" s="388"/>
      <c r="D20" s="389">
        <v>61</v>
      </c>
      <c r="E20" s="389" t="s">
        <v>364</v>
      </c>
      <c r="F20" s="389" t="s">
        <v>365</v>
      </c>
      <c r="G20" s="390">
        <v>36857</v>
      </c>
      <c r="H20" s="391"/>
      <c r="I20" s="389">
        <v>61</v>
      </c>
      <c r="J20" s="389" t="s">
        <v>364</v>
      </c>
      <c r="K20" s="389" t="s">
        <v>365</v>
      </c>
      <c r="L20" s="390">
        <v>36857</v>
      </c>
      <c r="M20" s="392"/>
      <c r="N20" s="410" t="s">
        <v>188</v>
      </c>
    </row>
    <row r="21" spans="1:14" s="18" customFormat="1" ht="24.75" customHeight="1">
      <c r="A21" s="386" t="s">
        <v>362</v>
      </c>
      <c r="B21" s="406"/>
      <c r="C21" s="388"/>
      <c r="D21" s="401">
        <f>SUM(D22:D28)</f>
        <v>4371</v>
      </c>
      <c r="E21" s="401"/>
      <c r="F21" s="401"/>
      <c r="G21" s="390"/>
      <c r="H21" s="391"/>
      <c r="I21" s="401">
        <f>SUM(I22:I28)</f>
        <v>4371</v>
      </c>
      <c r="J21" s="401"/>
      <c r="K21" s="401"/>
      <c r="L21" s="401"/>
      <c r="M21" s="392"/>
      <c r="N21" s="411"/>
    </row>
    <row r="22" spans="1:14" s="18" customFormat="1" ht="12.75">
      <c r="A22" s="386"/>
      <c r="B22" s="387" t="s">
        <v>363</v>
      </c>
      <c r="C22" s="388"/>
      <c r="D22" s="389"/>
      <c r="E22" s="389"/>
      <c r="F22" s="389"/>
      <c r="G22" s="389"/>
      <c r="H22" s="402"/>
      <c r="I22" s="389"/>
      <c r="J22" s="389"/>
      <c r="K22" s="389"/>
      <c r="L22" s="389"/>
      <c r="M22" s="403"/>
      <c r="N22" s="393"/>
    </row>
    <row r="23" spans="1:14" s="119" customFormat="1" ht="24">
      <c r="A23" s="412"/>
      <c r="B23" s="413" t="s">
        <v>10</v>
      </c>
      <c r="C23" s="388"/>
      <c r="D23" s="389">
        <v>1861</v>
      </c>
      <c r="E23" s="389" t="s">
        <v>359</v>
      </c>
      <c r="F23" s="389" t="s">
        <v>644</v>
      </c>
      <c r="G23" s="390">
        <v>36698</v>
      </c>
      <c r="H23" s="402"/>
      <c r="I23" s="389">
        <v>1861</v>
      </c>
      <c r="J23" s="389" t="s">
        <v>359</v>
      </c>
      <c r="K23" s="389" t="s">
        <v>644</v>
      </c>
      <c r="L23" s="390">
        <v>36698</v>
      </c>
      <c r="M23" s="414"/>
      <c r="N23" s="415"/>
    </row>
    <row r="24" spans="1:14" s="18" customFormat="1" ht="12.75">
      <c r="A24" s="386"/>
      <c r="B24" s="407" t="s">
        <v>209</v>
      </c>
      <c r="C24" s="388"/>
      <c r="D24" s="389">
        <v>304</v>
      </c>
      <c r="E24" s="389" t="s">
        <v>154</v>
      </c>
      <c r="F24" s="389" t="s">
        <v>276</v>
      </c>
      <c r="G24" s="390">
        <v>36739</v>
      </c>
      <c r="H24" s="402"/>
      <c r="I24" s="389">
        <v>304</v>
      </c>
      <c r="J24" s="389" t="s">
        <v>154</v>
      </c>
      <c r="K24" s="389" t="s">
        <v>276</v>
      </c>
      <c r="L24" s="390">
        <v>36739</v>
      </c>
      <c r="M24" s="403"/>
      <c r="N24" s="416"/>
    </row>
    <row r="25" spans="1:46" s="44" customFormat="1" ht="24">
      <c r="A25" s="386"/>
      <c r="B25" s="417" t="s">
        <v>74</v>
      </c>
      <c r="C25" s="418"/>
      <c r="D25" s="389">
        <v>1550</v>
      </c>
      <c r="E25" s="419" t="s">
        <v>364</v>
      </c>
      <c r="F25" s="389" t="s">
        <v>529</v>
      </c>
      <c r="G25" s="420">
        <v>36832</v>
      </c>
      <c r="H25" s="357"/>
      <c r="I25" s="389">
        <v>1550</v>
      </c>
      <c r="J25" s="419" t="s">
        <v>364</v>
      </c>
      <c r="K25" s="389" t="s">
        <v>365</v>
      </c>
      <c r="L25" s="420">
        <v>36852</v>
      </c>
      <c r="M25" s="421"/>
      <c r="N25" s="415"/>
      <c r="O25" s="214"/>
      <c r="P25" s="214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</row>
    <row r="26" spans="1:14" s="18" customFormat="1" ht="24">
      <c r="A26" s="386"/>
      <c r="B26" s="407" t="s">
        <v>185</v>
      </c>
      <c r="C26" s="388"/>
      <c r="D26" s="389">
        <v>171</v>
      </c>
      <c r="E26" s="389" t="s">
        <v>364</v>
      </c>
      <c r="F26" s="389" t="s">
        <v>136</v>
      </c>
      <c r="G26" s="390">
        <v>36629</v>
      </c>
      <c r="H26" s="402"/>
      <c r="I26" s="389">
        <v>171</v>
      </c>
      <c r="J26" s="389" t="s">
        <v>364</v>
      </c>
      <c r="K26" s="389" t="s">
        <v>136</v>
      </c>
      <c r="L26" s="390">
        <v>36629</v>
      </c>
      <c r="M26" s="403"/>
      <c r="N26" s="404" t="s">
        <v>137</v>
      </c>
    </row>
    <row r="27" spans="1:14" s="18" customFormat="1" ht="12.75">
      <c r="A27" s="386"/>
      <c r="B27" s="407"/>
      <c r="C27" s="388"/>
      <c r="D27" s="389">
        <v>464</v>
      </c>
      <c r="E27" s="389" t="s">
        <v>371</v>
      </c>
      <c r="F27" s="389" t="s">
        <v>186</v>
      </c>
      <c r="G27" s="390">
        <v>36662</v>
      </c>
      <c r="H27" s="402"/>
      <c r="I27" s="389">
        <v>464</v>
      </c>
      <c r="J27" s="389" t="s">
        <v>371</v>
      </c>
      <c r="K27" s="389" t="s">
        <v>186</v>
      </c>
      <c r="L27" s="390">
        <v>36662</v>
      </c>
      <c r="M27" s="403"/>
      <c r="N27" s="404"/>
    </row>
    <row r="28" spans="1:14" s="18" customFormat="1" ht="12.75">
      <c r="A28" s="386"/>
      <c r="B28" s="407" t="s">
        <v>303</v>
      </c>
      <c r="C28" s="388"/>
      <c r="D28" s="389">
        <v>21</v>
      </c>
      <c r="E28" s="389" t="s">
        <v>364</v>
      </c>
      <c r="F28" s="389" t="s">
        <v>365</v>
      </c>
      <c r="G28" s="390">
        <v>36732</v>
      </c>
      <c r="H28" s="402"/>
      <c r="I28" s="389">
        <v>21</v>
      </c>
      <c r="J28" s="389" t="s">
        <v>364</v>
      </c>
      <c r="K28" s="389" t="s">
        <v>365</v>
      </c>
      <c r="L28" s="390">
        <v>36732</v>
      </c>
      <c r="M28" s="403"/>
      <c r="N28" s="408" t="s">
        <v>188</v>
      </c>
    </row>
    <row r="29" spans="1:14" s="18" customFormat="1" ht="24.75" customHeight="1">
      <c r="A29" s="386" t="s">
        <v>472</v>
      </c>
      <c r="B29" s="406"/>
      <c r="C29" s="388"/>
      <c r="D29" s="401">
        <f>SUM(D30:D30)</f>
        <v>220</v>
      </c>
      <c r="E29" s="401"/>
      <c r="F29" s="401"/>
      <c r="G29" s="390"/>
      <c r="H29" s="391"/>
      <c r="I29" s="401">
        <f>SUM(I30:I30)</f>
        <v>220</v>
      </c>
      <c r="J29" s="401"/>
      <c r="K29" s="401"/>
      <c r="L29" s="401"/>
      <c r="M29" s="392"/>
      <c r="N29" s="411"/>
    </row>
    <row r="30" spans="1:14" s="18" customFormat="1" ht="12.75">
      <c r="A30" s="386"/>
      <c r="B30" s="422" t="s">
        <v>473</v>
      </c>
      <c r="C30" s="388"/>
      <c r="D30" s="389">
        <v>220</v>
      </c>
      <c r="E30" s="389" t="s">
        <v>359</v>
      </c>
      <c r="F30" s="389" t="s">
        <v>365</v>
      </c>
      <c r="G30" s="390">
        <v>36843</v>
      </c>
      <c r="H30" s="402"/>
      <c r="I30" s="389">
        <v>220</v>
      </c>
      <c r="J30" s="389" t="s">
        <v>359</v>
      </c>
      <c r="K30" s="389" t="s">
        <v>365</v>
      </c>
      <c r="L30" s="390">
        <v>36843</v>
      </c>
      <c r="M30" s="403"/>
      <c r="N30" s="404"/>
    </row>
    <row r="31" spans="1:14" s="18" customFormat="1" ht="24.75" customHeight="1">
      <c r="A31" s="386" t="s">
        <v>200</v>
      </c>
      <c r="B31" s="406"/>
      <c r="C31" s="388"/>
      <c r="D31" s="401">
        <f>SUM(D32:D38)</f>
        <v>2887</v>
      </c>
      <c r="E31" s="401"/>
      <c r="F31" s="401"/>
      <c r="G31" s="390"/>
      <c r="H31" s="391"/>
      <c r="I31" s="401">
        <f>SUM(I32:I38)</f>
        <v>2887</v>
      </c>
      <c r="J31" s="401"/>
      <c r="K31" s="401"/>
      <c r="L31" s="401"/>
      <c r="M31" s="392"/>
      <c r="N31" s="411"/>
    </row>
    <row r="32" spans="1:14" s="18" customFormat="1" ht="24">
      <c r="A32" s="386"/>
      <c r="B32" s="409" t="s">
        <v>366</v>
      </c>
      <c r="C32" s="388"/>
      <c r="D32" s="389"/>
      <c r="E32" s="389"/>
      <c r="F32" s="389"/>
      <c r="G32" s="390"/>
      <c r="H32" s="402"/>
      <c r="I32" s="389"/>
      <c r="J32" s="389"/>
      <c r="K32" s="389"/>
      <c r="L32" s="390"/>
      <c r="M32" s="403"/>
      <c r="N32" s="404"/>
    </row>
    <row r="33" spans="1:14" s="18" customFormat="1" ht="12.75">
      <c r="A33" s="386"/>
      <c r="B33" s="753" t="s">
        <v>283</v>
      </c>
      <c r="C33" s="388"/>
      <c r="D33" s="389">
        <v>2000</v>
      </c>
      <c r="E33" s="389" t="s">
        <v>364</v>
      </c>
      <c r="F33" s="389" t="s">
        <v>142</v>
      </c>
      <c r="G33" s="390">
        <v>36837</v>
      </c>
      <c r="H33" s="402"/>
      <c r="I33" s="389">
        <v>2000</v>
      </c>
      <c r="J33" s="389" t="s">
        <v>364</v>
      </c>
      <c r="K33" s="423" t="s">
        <v>636</v>
      </c>
      <c r="L33" s="390">
        <v>36852</v>
      </c>
      <c r="M33" s="403"/>
      <c r="N33" s="404"/>
    </row>
    <row r="34" spans="1:14" s="18" customFormat="1" ht="24">
      <c r="A34" s="386"/>
      <c r="B34" s="753" t="s">
        <v>193</v>
      </c>
      <c r="C34" s="388"/>
      <c r="D34" s="389">
        <v>102</v>
      </c>
      <c r="E34" s="389" t="s">
        <v>359</v>
      </c>
      <c r="F34" s="389" t="s">
        <v>365</v>
      </c>
      <c r="G34" s="390">
        <v>36661</v>
      </c>
      <c r="H34" s="402"/>
      <c r="I34" s="389">
        <v>102</v>
      </c>
      <c r="J34" s="389" t="s">
        <v>359</v>
      </c>
      <c r="K34" s="389" t="s">
        <v>365</v>
      </c>
      <c r="L34" s="390">
        <v>36661</v>
      </c>
      <c r="M34" s="403"/>
      <c r="N34" s="404"/>
    </row>
    <row r="35" spans="1:14" s="18" customFormat="1" ht="24">
      <c r="A35" s="386"/>
      <c r="B35" s="753" t="s">
        <v>196</v>
      </c>
      <c r="C35" s="388"/>
      <c r="D35" s="389">
        <v>498</v>
      </c>
      <c r="E35" s="389" t="s">
        <v>359</v>
      </c>
      <c r="F35" s="389" t="s">
        <v>365</v>
      </c>
      <c r="G35" s="390">
        <v>36662</v>
      </c>
      <c r="H35" s="402"/>
      <c r="I35" s="389">
        <v>498</v>
      </c>
      <c r="J35" s="389" t="s">
        <v>359</v>
      </c>
      <c r="K35" s="389" t="s">
        <v>365</v>
      </c>
      <c r="L35" s="390">
        <v>36662</v>
      </c>
      <c r="M35" s="403"/>
      <c r="N35" s="404"/>
    </row>
    <row r="36" spans="1:14" s="18" customFormat="1" ht="12.75">
      <c r="A36" s="386"/>
      <c r="B36" s="753" t="s">
        <v>451</v>
      </c>
      <c r="C36" s="388"/>
      <c r="D36" s="389">
        <v>66</v>
      </c>
      <c r="E36" s="423" t="s">
        <v>565</v>
      </c>
      <c r="F36" s="389" t="s">
        <v>365</v>
      </c>
      <c r="G36" s="390">
        <v>36872</v>
      </c>
      <c r="H36" s="402"/>
      <c r="I36" s="389">
        <v>66</v>
      </c>
      <c r="J36" s="423" t="s">
        <v>565</v>
      </c>
      <c r="K36" s="389" t="s">
        <v>365</v>
      </c>
      <c r="L36" s="390">
        <v>36872</v>
      </c>
      <c r="M36" s="403"/>
      <c r="N36" s="404"/>
    </row>
    <row r="37" spans="1:14" s="18" customFormat="1" ht="12.75">
      <c r="A37" s="386"/>
      <c r="B37" s="413"/>
      <c r="C37" s="388"/>
      <c r="D37" s="389">
        <v>181</v>
      </c>
      <c r="E37" s="389" t="s">
        <v>359</v>
      </c>
      <c r="F37" s="389"/>
      <c r="G37" s="390"/>
      <c r="H37" s="402"/>
      <c r="I37" s="389">
        <v>181</v>
      </c>
      <c r="J37" s="389" t="s">
        <v>359</v>
      </c>
      <c r="K37" s="389"/>
      <c r="L37" s="390"/>
      <c r="M37" s="403"/>
      <c r="N37" s="404"/>
    </row>
    <row r="38" spans="1:14" s="18" customFormat="1" ht="24">
      <c r="A38" s="386"/>
      <c r="B38" s="424" t="s">
        <v>460</v>
      </c>
      <c r="C38" s="388"/>
      <c r="D38" s="389">
        <v>40</v>
      </c>
      <c r="E38" s="389" t="s">
        <v>364</v>
      </c>
      <c r="F38" s="389" t="s">
        <v>203</v>
      </c>
      <c r="G38" s="390">
        <v>36844</v>
      </c>
      <c r="H38" s="402"/>
      <c r="I38" s="389">
        <v>40</v>
      </c>
      <c r="J38" s="389" t="s">
        <v>364</v>
      </c>
      <c r="K38" s="389" t="s">
        <v>203</v>
      </c>
      <c r="L38" s="390">
        <v>36844</v>
      </c>
      <c r="M38" s="403"/>
      <c r="N38" s="408" t="s">
        <v>574</v>
      </c>
    </row>
    <row r="39" spans="1:14" s="18" customFormat="1" ht="24.75" customHeight="1">
      <c r="A39" s="425" t="s">
        <v>367</v>
      </c>
      <c r="B39" s="406"/>
      <c r="C39" s="388"/>
      <c r="D39" s="401">
        <f>SUM(D40:D46)</f>
        <v>2202</v>
      </c>
      <c r="E39" s="401"/>
      <c r="F39" s="401"/>
      <c r="G39" s="401"/>
      <c r="H39" s="391"/>
      <c r="I39" s="401">
        <f>SUM(I40:I46)</f>
        <v>1815</v>
      </c>
      <c r="J39" s="401"/>
      <c r="K39" s="401"/>
      <c r="L39" s="401"/>
      <c r="M39" s="392"/>
      <c r="N39" s="411"/>
    </row>
    <row r="40" spans="1:14" s="18" customFormat="1" ht="12.75">
      <c r="A40" s="386"/>
      <c r="B40" s="387" t="s">
        <v>368</v>
      </c>
      <c r="C40" s="388"/>
      <c r="D40" s="426"/>
      <c r="E40" s="427"/>
      <c r="F40" s="427"/>
      <c r="G40" s="420"/>
      <c r="H40" s="428"/>
      <c r="I40" s="426"/>
      <c r="J40" s="429"/>
      <c r="K40" s="429"/>
      <c r="L40" s="430"/>
      <c r="M40" s="403"/>
      <c r="N40" s="393"/>
    </row>
    <row r="41" spans="1:14" s="18" customFormat="1" ht="12.75">
      <c r="A41" s="386"/>
      <c r="B41" s="431" t="s">
        <v>11</v>
      </c>
      <c r="C41" s="388"/>
      <c r="D41" s="389">
        <v>387</v>
      </c>
      <c r="E41" s="389" t="s">
        <v>364</v>
      </c>
      <c r="F41" s="389" t="s">
        <v>141</v>
      </c>
      <c r="G41" s="390">
        <v>36809</v>
      </c>
      <c r="H41" s="428"/>
      <c r="I41" s="426"/>
      <c r="J41" s="429"/>
      <c r="K41" s="429"/>
      <c r="L41" s="430"/>
      <c r="M41" s="403"/>
      <c r="N41" s="393"/>
    </row>
    <row r="42" spans="1:14" s="18" customFormat="1" ht="12.75">
      <c r="A42" s="386"/>
      <c r="B42" s="407" t="s">
        <v>104</v>
      </c>
      <c r="C42" s="388"/>
      <c r="D42" s="389">
        <v>150</v>
      </c>
      <c r="E42" s="389" t="s">
        <v>102</v>
      </c>
      <c r="F42" s="389" t="s">
        <v>105</v>
      </c>
      <c r="G42" s="390">
        <v>36879</v>
      </c>
      <c r="H42" s="402"/>
      <c r="I42" s="389">
        <v>150</v>
      </c>
      <c r="J42" s="389" t="s">
        <v>102</v>
      </c>
      <c r="K42" s="389" t="s">
        <v>105</v>
      </c>
      <c r="L42" s="390">
        <v>36879</v>
      </c>
      <c r="M42" s="403"/>
      <c r="N42" s="393" t="s">
        <v>191</v>
      </c>
    </row>
    <row r="43" spans="1:14" s="18" customFormat="1" ht="24">
      <c r="A43" s="386"/>
      <c r="B43" s="407" t="s">
        <v>370</v>
      </c>
      <c r="C43" s="388"/>
      <c r="D43" s="389">
        <v>466</v>
      </c>
      <c r="E43" s="389" t="s">
        <v>371</v>
      </c>
      <c r="F43" s="389" t="s">
        <v>372</v>
      </c>
      <c r="G43" s="390">
        <v>36584</v>
      </c>
      <c r="H43" s="402"/>
      <c r="I43" s="389">
        <v>466</v>
      </c>
      <c r="J43" s="389" t="s">
        <v>371</v>
      </c>
      <c r="K43" s="389" t="s">
        <v>372</v>
      </c>
      <c r="L43" s="390">
        <v>36584</v>
      </c>
      <c r="M43" s="403"/>
      <c r="N43" s="393"/>
    </row>
    <row r="44" spans="1:14" s="18" customFormat="1" ht="12.75">
      <c r="A44" s="386"/>
      <c r="B44" s="407" t="s">
        <v>210</v>
      </c>
      <c r="C44" s="388"/>
      <c r="D44" s="389"/>
      <c r="E44" s="389"/>
      <c r="F44" s="389"/>
      <c r="G44" s="390"/>
      <c r="H44" s="402"/>
      <c r="I44" s="389"/>
      <c r="J44" s="389"/>
      <c r="K44" s="389"/>
      <c r="L44" s="390"/>
      <c r="M44" s="403"/>
      <c r="N44" s="415" t="s">
        <v>212</v>
      </c>
    </row>
    <row r="45" spans="1:14" s="18" customFormat="1" ht="24">
      <c r="A45" s="386"/>
      <c r="B45" s="413" t="s">
        <v>274</v>
      </c>
      <c r="C45" s="388"/>
      <c r="D45" s="389">
        <v>788</v>
      </c>
      <c r="E45" s="432" t="s">
        <v>275</v>
      </c>
      <c r="F45" s="389" t="s">
        <v>273</v>
      </c>
      <c r="G45" s="390">
        <v>36739</v>
      </c>
      <c r="H45" s="402"/>
      <c r="I45" s="389">
        <v>788</v>
      </c>
      <c r="J45" s="432" t="s">
        <v>275</v>
      </c>
      <c r="K45" s="389" t="s">
        <v>273</v>
      </c>
      <c r="L45" s="390">
        <v>36739</v>
      </c>
      <c r="M45" s="403"/>
      <c r="N45" s="415"/>
    </row>
    <row r="46" spans="1:14" s="18" customFormat="1" ht="12.75">
      <c r="A46" s="386"/>
      <c r="B46" s="413"/>
      <c r="C46" s="388"/>
      <c r="D46" s="389">
        <v>411</v>
      </c>
      <c r="E46" s="432" t="s">
        <v>275</v>
      </c>
      <c r="F46" s="389" t="s">
        <v>365</v>
      </c>
      <c r="G46" s="390">
        <v>36878</v>
      </c>
      <c r="H46" s="402"/>
      <c r="I46" s="389">
        <v>411</v>
      </c>
      <c r="J46" s="432" t="s">
        <v>275</v>
      </c>
      <c r="K46" s="389" t="s">
        <v>365</v>
      </c>
      <c r="L46" s="390">
        <v>36878</v>
      </c>
      <c r="M46" s="403"/>
      <c r="N46" s="415"/>
    </row>
    <row r="47" spans="1:14" s="18" customFormat="1" ht="24.75" customHeight="1">
      <c r="A47" s="386" t="s">
        <v>379</v>
      </c>
      <c r="B47" s="406"/>
      <c r="C47" s="388"/>
      <c r="D47" s="401">
        <f>SUM(D48:D48)</f>
        <v>348</v>
      </c>
      <c r="E47" s="401"/>
      <c r="F47" s="401"/>
      <c r="G47" s="401"/>
      <c r="H47" s="391"/>
      <c r="I47" s="401">
        <f>SUM(I48:I48)</f>
        <v>348</v>
      </c>
      <c r="J47" s="401"/>
      <c r="K47" s="401"/>
      <c r="L47" s="401"/>
      <c r="M47" s="392"/>
      <c r="N47" s="411"/>
    </row>
    <row r="48" spans="1:14" s="44" customFormat="1" ht="22.5" customHeight="1">
      <c r="A48" s="433"/>
      <c r="B48" s="434" t="s">
        <v>213</v>
      </c>
      <c r="C48" s="435"/>
      <c r="D48" s="436">
        <v>348</v>
      </c>
      <c r="E48" s="436" t="s">
        <v>371</v>
      </c>
      <c r="F48" s="436" t="s">
        <v>553</v>
      </c>
      <c r="G48" s="437">
        <v>36733</v>
      </c>
      <c r="H48" s="438"/>
      <c r="I48" s="436">
        <v>348</v>
      </c>
      <c r="J48" s="436" t="s">
        <v>371</v>
      </c>
      <c r="K48" s="436" t="s">
        <v>553</v>
      </c>
      <c r="L48" s="437">
        <v>36733</v>
      </c>
      <c r="M48" s="439"/>
      <c r="N48" s="440"/>
    </row>
    <row r="49" spans="1:14" s="249" customFormat="1" ht="24" customHeight="1">
      <c r="A49" s="242"/>
      <c r="B49" s="315" t="s">
        <v>172</v>
      </c>
      <c r="C49" s="246"/>
      <c r="D49" s="245">
        <f>D7+D10+D13+D21+D31+D39+D47+D29</f>
        <v>10978</v>
      </c>
      <c r="E49" s="245"/>
      <c r="F49" s="245"/>
      <c r="G49" s="245"/>
      <c r="H49" s="247"/>
      <c r="I49" s="245">
        <f>I7+I10+I13+I21+I31+I39+I47+I29</f>
        <v>10591</v>
      </c>
      <c r="J49" s="245"/>
      <c r="K49" s="245"/>
      <c r="L49" s="245"/>
      <c r="M49" s="247"/>
      <c r="N49" s="248"/>
    </row>
    <row r="50" spans="1:14" s="44" customFormat="1" ht="12">
      <c r="A50" s="118"/>
      <c r="B50" s="81"/>
      <c r="C50" s="67"/>
      <c r="D50" s="41"/>
      <c r="E50" s="41"/>
      <c r="F50" s="41"/>
      <c r="G50" s="40"/>
      <c r="H50" s="40"/>
      <c r="I50" s="40"/>
      <c r="J50" s="40"/>
      <c r="K50" s="40"/>
      <c r="L50" s="40"/>
      <c r="M50" s="40"/>
      <c r="N50" s="42"/>
    </row>
    <row r="51" spans="1:14" s="44" customFormat="1" ht="12">
      <c r="A51" s="118"/>
      <c r="B51" s="24"/>
      <c r="C51" s="67"/>
      <c r="D51" s="41"/>
      <c r="E51" s="41"/>
      <c r="F51" s="41"/>
      <c r="G51" s="40"/>
      <c r="H51" s="40"/>
      <c r="I51" s="40"/>
      <c r="J51" s="40"/>
      <c r="K51" s="40"/>
      <c r="L51" s="40"/>
      <c r="M51" s="40"/>
      <c r="N51" s="42"/>
    </row>
  </sheetData>
  <printOptions horizontalCentered="1"/>
  <pageMargins left="0.3937007874015748" right="0.3937007874015748" top="0.5511811023622047" bottom="0.5511811023622047" header="0.35433070866141736" footer="0.31496062992125984"/>
  <pageSetup firstPageNumber="6" useFirstPageNumber="1" horizontalDpi="600" verticalDpi="600" orientation="landscape" paperSize="9" scale="70" r:id="rId1"/>
  <headerFooter alignWithMargins="0">
    <oddFooter>&amp;R&amp;"Arial,Grassetto"&amp;12&amp;P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20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4.28125" style="62" customWidth="1"/>
    <col min="2" max="2" width="49.7109375" style="24" customWidth="1"/>
    <col min="3" max="3" width="5.57421875" style="67" customWidth="1"/>
    <col min="4" max="6" width="10.7109375" style="41" customWidth="1"/>
    <col min="7" max="7" width="10.7109375" style="40" customWidth="1"/>
    <col min="8" max="8" width="5.57421875" style="40" customWidth="1"/>
    <col min="9" max="12" width="10.7109375" style="40" customWidth="1"/>
    <col min="13" max="13" width="5.57421875" style="40" customWidth="1"/>
    <col min="14" max="14" width="30.7109375" style="31" customWidth="1"/>
    <col min="15" max="16384" width="9.140625" style="3" customWidth="1"/>
  </cols>
  <sheetData>
    <row r="1" spans="1:14" s="13" customFormat="1" ht="19.5">
      <c r="A1" s="223" t="s">
        <v>344</v>
      </c>
      <c r="B1" s="34"/>
      <c r="C1" s="52"/>
      <c r="D1" s="12"/>
      <c r="E1" s="12"/>
      <c r="F1" s="12"/>
      <c r="G1" s="16"/>
      <c r="H1" s="16"/>
      <c r="I1" s="16"/>
      <c r="J1" s="16"/>
      <c r="K1" s="16"/>
      <c r="L1" s="16"/>
      <c r="M1" s="16"/>
      <c r="N1" s="32"/>
    </row>
    <row r="2" spans="1:16" s="1" customFormat="1" ht="19.5">
      <c r="A2" s="223" t="s">
        <v>324</v>
      </c>
      <c r="B2" s="35"/>
      <c r="C2" s="52"/>
      <c r="D2" s="16"/>
      <c r="E2" s="16"/>
      <c r="F2" s="6"/>
      <c r="G2" s="6"/>
      <c r="H2" s="6"/>
      <c r="I2" s="6"/>
      <c r="J2" s="6"/>
      <c r="K2" s="6"/>
      <c r="L2" s="6"/>
      <c r="M2" s="6"/>
      <c r="N2" s="33"/>
      <c r="P2" s="25"/>
    </row>
    <row r="3" spans="1:14" s="2" customFormat="1" ht="10.5" customHeight="1">
      <c r="A3" s="61"/>
      <c r="B3" s="21"/>
      <c r="C3" s="67"/>
      <c r="D3" s="7"/>
      <c r="E3" s="7"/>
      <c r="F3" s="19"/>
      <c r="G3" s="19"/>
      <c r="H3" s="20"/>
      <c r="I3" s="19"/>
      <c r="J3" s="19"/>
      <c r="K3" s="19"/>
      <c r="L3" s="19"/>
      <c r="M3" s="20"/>
      <c r="N3" s="29" t="s">
        <v>345</v>
      </c>
    </row>
    <row r="4" spans="1:16" s="9" customFormat="1" ht="15.75">
      <c r="A4" s="49"/>
      <c r="B4" s="22"/>
      <c r="C4" s="54"/>
      <c r="D4" s="174" t="s">
        <v>315</v>
      </c>
      <c r="E4" s="175"/>
      <c r="F4" s="175"/>
      <c r="G4" s="176"/>
      <c r="H4" s="184"/>
      <c r="I4" s="174" t="s">
        <v>316</v>
      </c>
      <c r="J4" s="183"/>
      <c r="K4" s="183"/>
      <c r="L4" s="176"/>
      <c r="M4" s="184"/>
      <c r="N4" s="75"/>
      <c r="P4" s="26"/>
    </row>
    <row r="5" spans="1:14" ht="39" customHeight="1">
      <c r="A5" s="85" t="s">
        <v>346</v>
      </c>
      <c r="B5" s="82"/>
      <c r="C5" s="63"/>
      <c r="D5" s="177" t="s">
        <v>347</v>
      </c>
      <c r="E5" s="178" t="s">
        <v>348</v>
      </c>
      <c r="F5" s="178" t="s">
        <v>349</v>
      </c>
      <c r="G5" s="179" t="s">
        <v>350</v>
      </c>
      <c r="H5" s="185"/>
      <c r="I5" s="177" t="s">
        <v>347</v>
      </c>
      <c r="J5" s="178" t="s">
        <v>348</v>
      </c>
      <c r="K5" s="178" t="s">
        <v>349</v>
      </c>
      <c r="L5" s="179" t="s">
        <v>350</v>
      </c>
      <c r="M5" s="185"/>
      <c r="N5" s="28" t="s">
        <v>351</v>
      </c>
    </row>
    <row r="6" spans="1:14" s="17" customFormat="1" ht="12">
      <c r="A6" s="50"/>
      <c r="B6" s="23"/>
      <c r="C6" s="54"/>
      <c r="D6" s="180"/>
      <c r="E6" s="181"/>
      <c r="F6" s="181"/>
      <c r="G6" s="182"/>
      <c r="H6" s="186"/>
      <c r="I6" s="180"/>
      <c r="J6" s="181"/>
      <c r="K6" s="181"/>
      <c r="L6" s="182"/>
      <c r="M6" s="186"/>
      <c r="N6" s="76"/>
    </row>
    <row r="7" spans="1:14" s="18" customFormat="1" ht="24.75" customHeight="1">
      <c r="A7" s="441" t="s">
        <v>381</v>
      </c>
      <c r="B7" s="442"/>
      <c r="C7" s="381"/>
      <c r="D7" s="382">
        <f>SUM(D8:D14)</f>
        <v>5516</v>
      </c>
      <c r="E7" s="382"/>
      <c r="F7" s="382"/>
      <c r="G7" s="382"/>
      <c r="H7" s="384"/>
      <c r="I7" s="382">
        <f>SUM(I8:I14)</f>
        <v>1148</v>
      </c>
      <c r="J7" s="382"/>
      <c r="K7" s="382"/>
      <c r="L7" s="382"/>
      <c r="M7" s="384"/>
      <c r="N7" s="385"/>
    </row>
    <row r="8" spans="1:14" s="18" customFormat="1" ht="12.75">
      <c r="A8" s="386"/>
      <c r="B8" s="406" t="s">
        <v>382</v>
      </c>
      <c r="C8" s="388"/>
      <c r="D8" s="389"/>
      <c r="E8" s="342"/>
      <c r="F8" s="342"/>
      <c r="G8" s="342"/>
      <c r="H8" s="392"/>
      <c r="I8" s="389"/>
      <c r="J8" s="342"/>
      <c r="K8" s="342"/>
      <c r="L8" s="342"/>
      <c r="M8" s="392"/>
      <c r="N8" s="393"/>
    </row>
    <row r="9" spans="1:14" s="20" customFormat="1" ht="12.75">
      <c r="A9" s="386"/>
      <c r="B9" s="387" t="s">
        <v>383</v>
      </c>
      <c r="C9" s="388"/>
      <c r="D9" s="389">
        <v>961</v>
      </c>
      <c r="E9" s="389" t="s">
        <v>364</v>
      </c>
      <c r="F9" s="443" t="s">
        <v>205</v>
      </c>
      <c r="G9" s="444">
        <v>36844</v>
      </c>
      <c r="H9" s="428"/>
      <c r="I9" s="389">
        <v>961</v>
      </c>
      <c r="J9" s="389" t="s">
        <v>364</v>
      </c>
      <c r="K9" s="445" t="s">
        <v>365</v>
      </c>
      <c r="L9" s="446">
        <v>36852</v>
      </c>
      <c r="M9" s="403"/>
      <c r="N9" s="393"/>
    </row>
    <row r="10" spans="1:14" s="20" customFormat="1" ht="24">
      <c r="A10" s="386"/>
      <c r="B10" s="387" t="s">
        <v>485</v>
      </c>
      <c r="C10" s="388"/>
      <c r="D10" s="389">
        <v>152</v>
      </c>
      <c r="E10" s="389" t="s">
        <v>364</v>
      </c>
      <c r="F10" s="389" t="s">
        <v>486</v>
      </c>
      <c r="G10" s="444">
        <v>36816</v>
      </c>
      <c r="H10" s="403"/>
      <c r="I10" s="389">
        <v>152</v>
      </c>
      <c r="J10" s="389" t="s">
        <v>364</v>
      </c>
      <c r="K10" s="389" t="s">
        <v>486</v>
      </c>
      <c r="L10" s="444">
        <v>36816</v>
      </c>
      <c r="M10" s="403"/>
      <c r="N10" s="393" t="s">
        <v>115</v>
      </c>
    </row>
    <row r="11" spans="1:14" s="18" customFormat="1" ht="24.75" customHeight="1">
      <c r="A11" s="386"/>
      <c r="B11" s="406" t="s">
        <v>384</v>
      </c>
      <c r="C11" s="388"/>
      <c r="D11" s="389"/>
      <c r="E11" s="342"/>
      <c r="F11" s="342"/>
      <c r="G11" s="342"/>
      <c r="H11" s="392"/>
      <c r="I11" s="389"/>
      <c r="J11" s="342"/>
      <c r="K11" s="342"/>
      <c r="L11" s="342"/>
      <c r="M11" s="392"/>
      <c r="N11" s="411"/>
    </row>
    <row r="12" spans="1:14" s="20" customFormat="1" ht="22.5" customHeight="1">
      <c r="A12" s="386"/>
      <c r="B12" s="387" t="s">
        <v>385</v>
      </c>
      <c r="C12" s="388"/>
      <c r="D12" s="389">
        <v>3000</v>
      </c>
      <c r="E12" s="447" t="s">
        <v>364</v>
      </c>
      <c r="F12" s="443" t="s">
        <v>511</v>
      </c>
      <c r="G12" s="444">
        <v>36872</v>
      </c>
      <c r="H12" s="428"/>
      <c r="I12" s="448"/>
      <c r="J12" s="429"/>
      <c r="K12" s="429"/>
      <c r="L12" s="449"/>
      <c r="M12" s="403"/>
      <c r="N12" s="393"/>
    </row>
    <row r="13" spans="1:14" s="20" customFormat="1" ht="12.75">
      <c r="A13" s="386"/>
      <c r="B13" s="387" t="s">
        <v>285</v>
      </c>
      <c r="C13" s="388"/>
      <c r="D13" s="389">
        <v>1368</v>
      </c>
      <c r="E13" s="447" t="s">
        <v>364</v>
      </c>
      <c r="F13" s="443" t="s">
        <v>278</v>
      </c>
      <c r="G13" s="444">
        <v>36879</v>
      </c>
      <c r="H13" s="428"/>
      <c r="I13" s="448"/>
      <c r="J13" s="429"/>
      <c r="K13" s="429"/>
      <c r="L13" s="449"/>
      <c r="M13" s="403"/>
      <c r="N13" s="393"/>
    </row>
    <row r="14" spans="1:14" s="20" customFormat="1" ht="24">
      <c r="A14" s="433"/>
      <c r="B14" s="450" t="s">
        <v>300</v>
      </c>
      <c r="C14" s="435"/>
      <c r="D14" s="436">
        <v>35</v>
      </c>
      <c r="E14" s="436" t="s">
        <v>364</v>
      </c>
      <c r="F14" s="436" t="s">
        <v>365</v>
      </c>
      <c r="G14" s="451">
        <v>36850</v>
      </c>
      <c r="H14" s="452"/>
      <c r="I14" s="436">
        <v>35</v>
      </c>
      <c r="J14" s="436" t="s">
        <v>364</v>
      </c>
      <c r="K14" s="436" t="s">
        <v>365</v>
      </c>
      <c r="L14" s="451">
        <v>36850</v>
      </c>
      <c r="M14" s="453"/>
      <c r="N14" s="454" t="s">
        <v>361</v>
      </c>
    </row>
    <row r="15" spans="1:14" s="249" customFormat="1" ht="24" customHeight="1">
      <c r="A15" s="242"/>
      <c r="B15" s="315" t="s">
        <v>172</v>
      </c>
      <c r="C15" s="246"/>
      <c r="D15" s="245">
        <f>+D7</f>
        <v>5516</v>
      </c>
      <c r="E15" s="245"/>
      <c r="F15" s="245"/>
      <c r="G15" s="245"/>
      <c r="H15" s="247"/>
      <c r="I15" s="245">
        <f>+I7</f>
        <v>1148</v>
      </c>
      <c r="J15" s="245"/>
      <c r="K15" s="245"/>
      <c r="L15" s="245"/>
      <c r="M15" s="247"/>
      <c r="N15" s="248"/>
    </row>
    <row r="16" spans="1:14" s="44" customFormat="1" ht="12">
      <c r="A16" s="118"/>
      <c r="B16" s="81"/>
      <c r="C16" s="67"/>
      <c r="D16" s="41"/>
      <c r="E16" s="41"/>
      <c r="F16" s="41"/>
      <c r="G16" s="40"/>
      <c r="H16" s="40"/>
      <c r="I16" s="40"/>
      <c r="J16" s="40"/>
      <c r="K16" s="40"/>
      <c r="L16" s="40"/>
      <c r="M16" s="40"/>
      <c r="N16" s="42"/>
    </row>
    <row r="17" spans="1:14" s="44" customFormat="1" ht="12">
      <c r="A17" s="118"/>
      <c r="B17" s="24"/>
      <c r="C17" s="67"/>
      <c r="D17" s="41"/>
      <c r="E17" s="41"/>
      <c r="F17" s="41"/>
      <c r="G17" s="40"/>
      <c r="H17" s="40"/>
      <c r="I17" s="40"/>
      <c r="J17" s="40"/>
      <c r="K17" s="40"/>
      <c r="L17" s="40"/>
      <c r="M17" s="40"/>
      <c r="N17" s="42"/>
    </row>
    <row r="18" spans="1:14" s="44" customFormat="1" ht="12">
      <c r="A18" s="118"/>
      <c r="B18" s="24"/>
      <c r="C18" s="67"/>
      <c r="D18" s="41"/>
      <c r="E18" s="41"/>
      <c r="F18" s="41"/>
      <c r="G18" s="40"/>
      <c r="H18" s="40"/>
      <c r="I18" s="40"/>
      <c r="J18" s="40"/>
      <c r="K18" s="40"/>
      <c r="L18" s="40"/>
      <c r="M18" s="40"/>
      <c r="N18" s="42"/>
    </row>
    <row r="19" spans="1:14" s="44" customFormat="1" ht="12.75">
      <c r="A19" s="118"/>
      <c r="B19" s="275"/>
      <c r="C19" s="67"/>
      <c r="D19" s="41"/>
      <c r="E19" s="41"/>
      <c r="F19" s="41"/>
      <c r="G19" s="40"/>
      <c r="H19" s="40"/>
      <c r="I19" s="40"/>
      <c r="J19" s="40"/>
      <c r="K19" s="40"/>
      <c r="L19" s="40"/>
      <c r="M19" s="40"/>
      <c r="N19" s="42"/>
    </row>
    <row r="20" spans="1:14" s="44" customFormat="1" ht="18">
      <c r="A20" s="118"/>
      <c r="B20" s="154" t="s">
        <v>380</v>
      </c>
      <c r="C20" s="67"/>
      <c r="D20" s="41"/>
      <c r="E20" s="41"/>
      <c r="F20" s="41"/>
      <c r="G20" s="40"/>
      <c r="H20" s="40"/>
      <c r="I20" s="40"/>
      <c r="J20" s="40"/>
      <c r="K20" s="40"/>
      <c r="L20" s="40"/>
      <c r="M20" s="40"/>
      <c r="N20" s="42"/>
    </row>
  </sheetData>
  <printOptions horizontalCentered="1"/>
  <pageMargins left="0.3937007874015748" right="0.3937007874015748" top="0.5511811023622047" bottom="0.5511811023622047" header="0.35433070866141736" footer="0.31496062992125984"/>
  <pageSetup firstPageNumber="8" useFirstPageNumber="1" horizontalDpi="600" verticalDpi="600" orientation="landscape" paperSize="9" scale="70" r:id="rId1"/>
  <headerFooter alignWithMargins="0">
    <oddFooter>&amp;R&amp;"Arial,Grassetto"&amp;12&amp;P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T42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4.28125" style="17" customWidth="1"/>
    <col min="2" max="2" width="49.7109375" style="43" customWidth="1"/>
    <col min="3" max="3" width="5.57421875" style="106" customWidth="1"/>
    <col min="4" max="4" width="10.7109375" style="41" customWidth="1"/>
    <col min="5" max="5" width="10.7109375" style="106" customWidth="1"/>
    <col min="6" max="7" width="10.7109375" style="41" customWidth="1"/>
    <col min="8" max="8" width="5.57421875" style="41" customWidth="1"/>
    <col min="9" max="9" width="10.7109375" style="41" customWidth="1"/>
    <col min="10" max="10" width="10.7109375" style="42" customWidth="1"/>
    <col min="11" max="12" width="10.7109375" style="44" customWidth="1"/>
    <col min="13" max="13" width="5.57421875" style="3" customWidth="1"/>
    <col min="14" max="14" width="30.7109375" style="3" customWidth="1"/>
    <col min="15" max="16384" width="9.140625" style="3" customWidth="1"/>
  </cols>
  <sheetData>
    <row r="1" spans="1:14" s="13" customFormat="1" ht="19.5">
      <c r="A1" s="223" t="s">
        <v>344</v>
      </c>
      <c r="B1" s="34"/>
      <c r="C1" s="52"/>
      <c r="D1" s="12"/>
      <c r="E1" s="52"/>
      <c r="F1" s="12"/>
      <c r="G1" s="12"/>
      <c r="H1" s="12"/>
      <c r="I1" s="12"/>
      <c r="J1" s="32"/>
      <c r="K1" s="167"/>
      <c r="L1" s="167"/>
      <c r="M1" s="167"/>
      <c r="N1" s="167"/>
    </row>
    <row r="2" spans="1:14" s="1" customFormat="1" ht="19.5">
      <c r="A2" s="223" t="s">
        <v>388</v>
      </c>
      <c r="B2" s="35"/>
      <c r="C2" s="52"/>
      <c r="D2" s="6"/>
      <c r="E2" s="52"/>
      <c r="F2" s="16"/>
      <c r="G2" s="16"/>
      <c r="H2" s="6"/>
      <c r="I2" s="6"/>
      <c r="J2" s="33"/>
      <c r="K2" s="102"/>
      <c r="L2" s="102"/>
      <c r="M2" s="102"/>
      <c r="N2" s="102"/>
    </row>
    <row r="3" spans="1:14" s="2" customFormat="1" ht="12.75">
      <c r="A3" s="39"/>
      <c r="B3" s="36"/>
      <c r="C3" s="105"/>
      <c r="D3" s="7"/>
      <c r="E3" s="105"/>
      <c r="F3" s="7"/>
      <c r="G3" s="7"/>
      <c r="H3" s="40"/>
      <c r="I3" s="7"/>
      <c r="J3" s="275"/>
      <c r="K3" s="20"/>
      <c r="L3" s="20"/>
      <c r="N3" s="30" t="s">
        <v>345</v>
      </c>
    </row>
    <row r="4" spans="1:14" s="98" customFormat="1" ht="15.75">
      <c r="A4" s="95"/>
      <c r="B4" s="311"/>
      <c r="C4" s="101"/>
      <c r="D4" s="174" t="s">
        <v>315</v>
      </c>
      <c r="E4" s="175"/>
      <c r="F4" s="175"/>
      <c r="G4" s="176"/>
      <c r="H4" s="184"/>
      <c r="I4" s="174" t="s">
        <v>316</v>
      </c>
      <c r="J4" s="183"/>
      <c r="K4" s="183"/>
      <c r="L4" s="176"/>
      <c r="M4" s="184"/>
      <c r="N4" s="75"/>
    </row>
    <row r="5" spans="1:14" ht="39" customHeight="1">
      <c r="A5" s="85" t="s">
        <v>346</v>
      </c>
      <c r="B5" s="86"/>
      <c r="C5" s="64"/>
      <c r="D5" s="177" t="s">
        <v>347</v>
      </c>
      <c r="E5" s="178" t="s">
        <v>348</v>
      </c>
      <c r="F5" s="178" t="s">
        <v>349</v>
      </c>
      <c r="G5" s="179" t="s">
        <v>350</v>
      </c>
      <c r="H5" s="185"/>
      <c r="I5" s="177" t="s">
        <v>347</v>
      </c>
      <c r="J5" s="178" t="s">
        <v>348</v>
      </c>
      <c r="K5" s="178" t="s">
        <v>349</v>
      </c>
      <c r="L5" s="179" t="s">
        <v>350</v>
      </c>
      <c r="M5" s="185"/>
      <c r="N5" s="28" t="s">
        <v>351</v>
      </c>
    </row>
    <row r="6" spans="1:14" s="17" customFormat="1" ht="12">
      <c r="A6" s="51"/>
      <c r="B6" s="312"/>
      <c r="C6" s="65"/>
      <c r="D6" s="180"/>
      <c r="E6" s="181"/>
      <c r="F6" s="181"/>
      <c r="G6" s="182"/>
      <c r="H6" s="186"/>
      <c r="I6" s="180"/>
      <c r="J6" s="181"/>
      <c r="K6" s="181"/>
      <c r="L6" s="182"/>
      <c r="M6" s="186"/>
      <c r="N6" s="76"/>
    </row>
    <row r="7" spans="1:14" s="17" customFormat="1" ht="24" customHeight="1">
      <c r="A7" s="455" t="s">
        <v>389</v>
      </c>
      <c r="B7" s="456"/>
      <c r="C7" s="457"/>
      <c r="D7" s="382">
        <f>SUM(D8:D9)</f>
        <v>524</v>
      </c>
      <c r="E7" s="458"/>
      <c r="F7" s="459"/>
      <c r="G7" s="460"/>
      <c r="H7" s="461"/>
      <c r="I7" s="382">
        <f>SUM(I8:I9)</f>
        <v>524</v>
      </c>
      <c r="J7" s="458"/>
      <c r="K7" s="459"/>
      <c r="L7" s="460"/>
      <c r="M7" s="461"/>
      <c r="N7" s="462"/>
    </row>
    <row r="8" spans="1:14" s="17" customFormat="1" ht="12.75">
      <c r="A8" s="463"/>
      <c r="B8" s="464" t="s">
        <v>390</v>
      </c>
      <c r="C8" s="465"/>
      <c r="D8" s="389">
        <v>24</v>
      </c>
      <c r="E8" s="466" t="s">
        <v>391</v>
      </c>
      <c r="F8" s="389" t="s">
        <v>365</v>
      </c>
      <c r="G8" s="467">
        <v>36564</v>
      </c>
      <c r="H8" s="468"/>
      <c r="I8" s="389">
        <v>24</v>
      </c>
      <c r="J8" s="466" t="s">
        <v>391</v>
      </c>
      <c r="K8" s="389" t="s">
        <v>365</v>
      </c>
      <c r="L8" s="467">
        <v>36564</v>
      </c>
      <c r="M8" s="468"/>
      <c r="N8" s="393" t="s">
        <v>392</v>
      </c>
    </row>
    <row r="9" spans="1:14" s="17" customFormat="1" ht="12.75">
      <c r="A9" s="469"/>
      <c r="B9" s="470" t="s">
        <v>149</v>
      </c>
      <c r="C9" s="465"/>
      <c r="D9" s="389">
        <v>500</v>
      </c>
      <c r="E9" s="771" t="s">
        <v>148</v>
      </c>
      <c r="F9" s="772"/>
      <c r="G9" s="773"/>
      <c r="H9" s="473"/>
      <c r="I9" s="389">
        <v>500</v>
      </c>
      <c r="J9" s="474" t="s">
        <v>364</v>
      </c>
      <c r="K9" s="389" t="s">
        <v>162</v>
      </c>
      <c r="L9" s="475">
        <v>36643</v>
      </c>
      <c r="M9" s="473"/>
      <c r="N9" s="393"/>
    </row>
    <row r="10" spans="1:14" s="38" customFormat="1" ht="24.75" customHeight="1">
      <c r="A10" s="386" t="s">
        <v>393</v>
      </c>
      <c r="B10" s="476"/>
      <c r="C10" s="418"/>
      <c r="D10" s="401"/>
      <c r="E10" s="388"/>
      <c r="F10" s="342"/>
      <c r="G10" s="342"/>
      <c r="H10" s="342"/>
      <c r="I10" s="401"/>
      <c r="J10" s="388"/>
      <c r="K10" s="342"/>
      <c r="L10" s="342"/>
      <c r="M10" s="477"/>
      <c r="N10" s="393"/>
    </row>
    <row r="11" spans="1:14" s="38" customFormat="1" ht="16.5" customHeight="1">
      <c r="A11" s="478" t="s">
        <v>255</v>
      </c>
      <c r="B11" s="476"/>
      <c r="C11" s="479"/>
      <c r="D11" s="401">
        <f>SUM(D12:D16)</f>
        <v>10380</v>
      </c>
      <c r="E11" s="480"/>
      <c r="F11" s="401"/>
      <c r="G11" s="401"/>
      <c r="H11" s="401"/>
      <c r="I11" s="401">
        <f>SUM(I12:I16)</f>
        <v>10380</v>
      </c>
      <c r="J11" s="480"/>
      <c r="K11" s="401"/>
      <c r="L11" s="401"/>
      <c r="M11" s="477"/>
      <c r="N11" s="393"/>
    </row>
    <row r="12" spans="1:46" s="44" customFormat="1" ht="24">
      <c r="A12" s="386"/>
      <c r="B12" s="481" t="s">
        <v>195</v>
      </c>
      <c r="C12" s="418"/>
      <c r="D12" s="389">
        <v>3500</v>
      </c>
      <c r="E12" s="419" t="s">
        <v>364</v>
      </c>
      <c r="F12" s="389" t="s">
        <v>156</v>
      </c>
      <c r="G12" s="420">
        <v>36634</v>
      </c>
      <c r="H12" s="357"/>
      <c r="I12" s="389">
        <v>3500</v>
      </c>
      <c r="J12" s="419" t="s">
        <v>364</v>
      </c>
      <c r="K12" s="389" t="s">
        <v>365</v>
      </c>
      <c r="L12" s="420">
        <v>36689</v>
      </c>
      <c r="M12" s="421"/>
      <c r="N12" s="415"/>
      <c r="O12" s="214"/>
      <c r="P12" s="214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</row>
    <row r="13" spans="1:46" s="44" customFormat="1" ht="12.75">
      <c r="A13" s="386"/>
      <c r="B13" s="482"/>
      <c r="C13" s="418"/>
      <c r="D13" s="389">
        <v>500</v>
      </c>
      <c r="E13" s="419" t="s">
        <v>599</v>
      </c>
      <c r="F13" s="389" t="s">
        <v>313</v>
      </c>
      <c r="G13" s="420">
        <v>36669</v>
      </c>
      <c r="H13" s="357"/>
      <c r="I13" s="389">
        <v>500</v>
      </c>
      <c r="J13" s="419" t="s">
        <v>599</v>
      </c>
      <c r="K13" s="389" t="s">
        <v>313</v>
      </c>
      <c r="L13" s="420">
        <v>36669</v>
      </c>
      <c r="M13" s="421"/>
      <c r="N13" s="415"/>
      <c r="O13" s="214"/>
      <c r="P13" s="214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</row>
    <row r="14" spans="1:46" s="44" customFormat="1" ht="12.75">
      <c r="A14" s="386"/>
      <c r="B14" s="482"/>
      <c r="C14" s="418"/>
      <c r="D14" s="389">
        <v>3500</v>
      </c>
      <c r="E14" s="419" t="s">
        <v>364</v>
      </c>
      <c r="F14" s="389" t="s">
        <v>229</v>
      </c>
      <c r="G14" s="420">
        <v>36823</v>
      </c>
      <c r="H14" s="357"/>
      <c r="I14" s="389">
        <v>3500</v>
      </c>
      <c r="J14" s="419" t="s">
        <v>364</v>
      </c>
      <c r="K14" s="423" t="s">
        <v>636</v>
      </c>
      <c r="L14" s="420">
        <v>36852</v>
      </c>
      <c r="M14" s="421"/>
      <c r="N14" s="415"/>
      <c r="O14" s="214"/>
      <c r="P14" s="214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</row>
    <row r="15" spans="1:46" s="44" customFormat="1" ht="24">
      <c r="A15" s="386"/>
      <c r="B15" s="483" t="s">
        <v>394</v>
      </c>
      <c r="C15" s="418"/>
      <c r="D15" s="389">
        <v>380</v>
      </c>
      <c r="E15" s="419" t="s">
        <v>364</v>
      </c>
      <c r="F15" s="423" t="s">
        <v>613</v>
      </c>
      <c r="G15" s="420">
        <v>36781</v>
      </c>
      <c r="H15" s="357"/>
      <c r="I15" s="389">
        <v>380</v>
      </c>
      <c r="J15" s="419" t="s">
        <v>364</v>
      </c>
      <c r="K15" s="423" t="s">
        <v>613</v>
      </c>
      <c r="L15" s="420">
        <v>36781</v>
      </c>
      <c r="M15" s="421"/>
      <c r="N15" s="415" t="s">
        <v>425</v>
      </c>
      <c r="O15" s="214"/>
      <c r="P15" s="214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</row>
    <row r="16" spans="1:16" s="44" customFormat="1" ht="12.75" customHeight="1">
      <c r="A16" s="386"/>
      <c r="B16" s="481" t="s">
        <v>194</v>
      </c>
      <c r="C16" s="418"/>
      <c r="D16" s="389">
        <v>2500</v>
      </c>
      <c r="E16" s="419" t="s">
        <v>599</v>
      </c>
      <c r="F16" s="389" t="s">
        <v>313</v>
      </c>
      <c r="G16" s="484">
        <v>36669</v>
      </c>
      <c r="H16" s="345"/>
      <c r="I16" s="389">
        <v>2500</v>
      </c>
      <c r="J16" s="419" t="s">
        <v>599</v>
      </c>
      <c r="K16" s="389" t="s">
        <v>313</v>
      </c>
      <c r="L16" s="484">
        <v>36669</v>
      </c>
      <c r="M16" s="477"/>
      <c r="N16" s="415"/>
      <c r="O16" s="38"/>
      <c r="P16" s="38"/>
    </row>
    <row r="17" spans="1:16" s="18" customFormat="1" ht="24.75" customHeight="1">
      <c r="A17" s="386" t="s">
        <v>396</v>
      </c>
      <c r="B17" s="485"/>
      <c r="C17" s="486"/>
      <c r="D17" s="360">
        <f>SUM(D18:D24)</f>
        <v>1452</v>
      </c>
      <c r="E17" s="487"/>
      <c r="F17" s="360"/>
      <c r="G17" s="360"/>
      <c r="H17" s="360"/>
      <c r="I17" s="360">
        <f>SUM(I18:I24)</f>
        <v>1452</v>
      </c>
      <c r="J17" s="487"/>
      <c r="K17" s="360"/>
      <c r="L17" s="360"/>
      <c r="M17" s="477"/>
      <c r="N17" s="488"/>
      <c r="O17" s="38"/>
      <c r="P17" s="38"/>
    </row>
    <row r="18" spans="1:14" s="20" customFormat="1" ht="12.75">
      <c r="A18" s="386"/>
      <c r="B18" s="489" t="s">
        <v>170</v>
      </c>
      <c r="C18" s="418"/>
      <c r="D18" s="389"/>
      <c r="E18" s="388"/>
      <c r="F18" s="357"/>
      <c r="G18" s="345"/>
      <c r="H18" s="342"/>
      <c r="I18" s="389"/>
      <c r="J18" s="388"/>
      <c r="K18" s="357"/>
      <c r="L18" s="345"/>
      <c r="M18" s="362"/>
      <c r="N18" s="393"/>
    </row>
    <row r="19" spans="1:14" s="20" customFormat="1" ht="12.75">
      <c r="A19" s="386"/>
      <c r="B19" s="490" t="s">
        <v>12</v>
      </c>
      <c r="C19" s="418"/>
      <c r="D19" s="389">
        <v>300</v>
      </c>
      <c r="E19" s="419" t="s">
        <v>599</v>
      </c>
      <c r="F19" s="389" t="s">
        <v>313</v>
      </c>
      <c r="G19" s="484">
        <v>36669</v>
      </c>
      <c r="H19" s="345"/>
      <c r="I19" s="389">
        <v>300</v>
      </c>
      <c r="J19" s="419" t="s">
        <v>599</v>
      </c>
      <c r="K19" s="389" t="s">
        <v>313</v>
      </c>
      <c r="L19" s="484">
        <v>36669</v>
      </c>
      <c r="M19" s="362"/>
      <c r="N19" s="415"/>
    </row>
    <row r="20" spans="1:14" s="20" customFormat="1" ht="12.75">
      <c r="A20" s="386"/>
      <c r="B20" s="490" t="s">
        <v>13</v>
      </c>
      <c r="C20" s="418"/>
      <c r="D20" s="389">
        <v>650</v>
      </c>
      <c r="E20" s="419" t="s">
        <v>364</v>
      </c>
      <c r="F20" s="389" t="s">
        <v>526</v>
      </c>
      <c r="G20" s="484">
        <v>36832</v>
      </c>
      <c r="H20" s="345"/>
      <c r="I20" s="389">
        <v>650</v>
      </c>
      <c r="J20" s="419" t="s">
        <v>364</v>
      </c>
      <c r="K20" s="423" t="s">
        <v>636</v>
      </c>
      <c r="L20" s="484">
        <v>36852</v>
      </c>
      <c r="M20" s="362"/>
      <c r="N20" s="415"/>
    </row>
    <row r="21" spans="1:14" s="20" customFormat="1" ht="12.75">
      <c r="A21" s="386"/>
      <c r="B21" s="490" t="s">
        <v>14</v>
      </c>
      <c r="C21" s="418"/>
      <c r="D21" s="389">
        <v>472</v>
      </c>
      <c r="E21" s="419" t="s">
        <v>364</v>
      </c>
      <c r="F21" s="389" t="s">
        <v>527</v>
      </c>
      <c r="G21" s="484">
        <v>36832</v>
      </c>
      <c r="H21" s="345"/>
      <c r="I21" s="389">
        <v>472</v>
      </c>
      <c r="J21" s="419" t="s">
        <v>364</v>
      </c>
      <c r="K21" s="389" t="s">
        <v>365</v>
      </c>
      <c r="L21" s="484">
        <v>36852</v>
      </c>
      <c r="M21" s="362"/>
      <c r="N21" s="415"/>
    </row>
    <row r="22" spans="1:14" s="20" customFormat="1" ht="12.75">
      <c r="A22" s="386"/>
      <c r="B22" s="491" t="s">
        <v>676</v>
      </c>
      <c r="C22" s="418"/>
      <c r="D22" s="389">
        <v>3</v>
      </c>
      <c r="E22" s="419" t="s">
        <v>391</v>
      </c>
      <c r="F22" s="389" t="s">
        <v>397</v>
      </c>
      <c r="G22" s="484" t="s">
        <v>398</v>
      </c>
      <c r="H22" s="342"/>
      <c r="I22" s="389">
        <v>3</v>
      </c>
      <c r="J22" s="419" t="s">
        <v>391</v>
      </c>
      <c r="K22" s="389" t="s">
        <v>397</v>
      </c>
      <c r="L22" s="484" t="s">
        <v>398</v>
      </c>
      <c r="M22" s="362"/>
      <c r="N22" s="393" t="s">
        <v>392</v>
      </c>
    </row>
    <row r="23" spans="1:14" s="20" customFormat="1" ht="24">
      <c r="A23" s="386"/>
      <c r="B23" s="492" t="s">
        <v>605</v>
      </c>
      <c r="C23" s="418"/>
      <c r="D23" s="389">
        <v>4</v>
      </c>
      <c r="E23" s="419" t="s">
        <v>391</v>
      </c>
      <c r="F23" s="389" t="s">
        <v>365</v>
      </c>
      <c r="G23" s="484">
        <v>36669</v>
      </c>
      <c r="H23" s="342"/>
      <c r="I23" s="389">
        <v>4</v>
      </c>
      <c r="J23" s="419" t="s">
        <v>391</v>
      </c>
      <c r="K23" s="389" t="s">
        <v>365</v>
      </c>
      <c r="L23" s="484">
        <v>36669</v>
      </c>
      <c r="M23" s="362"/>
      <c r="N23" s="393" t="s">
        <v>392</v>
      </c>
    </row>
    <row r="24" spans="1:14" s="20" customFormat="1" ht="12.75">
      <c r="A24" s="386"/>
      <c r="B24" s="492" t="s">
        <v>211</v>
      </c>
      <c r="C24" s="418"/>
      <c r="D24" s="389">
        <v>23</v>
      </c>
      <c r="E24" s="419" t="s">
        <v>391</v>
      </c>
      <c r="F24" s="389" t="s">
        <v>365</v>
      </c>
      <c r="G24" s="484">
        <v>36878</v>
      </c>
      <c r="H24" s="342"/>
      <c r="I24" s="389">
        <v>23</v>
      </c>
      <c r="J24" s="419" t="s">
        <v>391</v>
      </c>
      <c r="K24" s="389" t="s">
        <v>365</v>
      </c>
      <c r="L24" s="484">
        <v>36878</v>
      </c>
      <c r="M24" s="362"/>
      <c r="N24" s="393" t="s">
        <v>392</v>
      </c>
    </row>
    <row r="25" spans="1:14" s="119" customFormat="1" ht="24.75" customHeight="1">
      <c r="A25" s="412" t="s">
        <v>399</v>
      </c>
      <c r="B25" s="493"/>
      <c r="C25" s="418"/>
      <c r="D25" s="401">
        <f>SUM(D26:D33)</f>
        <v>785</v>
      </c>
      <c r="E25" s="388"/>
      <c r="F25" s="401"/>
      <c r="G25" s="401"/>
      <c r="H25" s="401"/>
      <c r="I25" s="401">
        <f>SUM(I26:I33)</f>
        <v>785</v>
      </c>
      <c r="J25" s="388"/>
      <c r="K25" s="401"/>
      <c r="L25" s="401"/>
      <c r="M25" s="421"/>
      <c r="N25" s="494"/>
    </row>
    <row r="26" spans="1:14" s="119" customFormat="1" ht="24">
      <c r="A26" s="412"/>
      <c r="B26" s="492" t="s">
        <v>400</v>
      </c>
      <c r="C26" s="418"/>
      <c r="D26" s="361">
        <v>168</v>
      </c>
      <c r="E26" s="419" t="s">
        <v>401</v>
      </c>
      <c r="F26" s="389" t="s">
        <v>402</v>
      </c>
      <c r="G26" s="484">
        <v>36565</v>
      </c>
      <c r="H26" s="401"/>
      <c r="I26" s="361">
        <v>168</v>
      </c>
      <c r="J26" s="419" t="s">
        <v>401</v>
      </c>
      <c r="K26" s="389" t="s">
        <v>402</v>
      </c>
      <c r="L26" s="484">
        <v>36565</v>
      </c>
      <c r="M26" s="421"/>
      <c r="N26" s="393" t="s">
        <v>403</v>
      </c>
    </row>
    <row r="27" spans="1:14" s="119" customFormat="1" ht="12.75">
      <c r="A27" s="412"/>
      <c r="B27" s="492" t="s">
        <v>178</v>
      </c>
      <c r="C27" s="418"/>
      <c r="D27" s="361">
        <v>266</v>
      </c>
      <c r="E27" s="419" t="s">
        <v>154</v>
      </c>
      <c r="F27" s="389" t="s">
        <v>179</v>
      </c>
      <c r="G27" s="484">
        <v>36655</v>
      </c>
      <c r="H27" s="401"/>
      <c r="I27" s="361">
        <v>266</v>
      </c>
      <c r="J27" s="419" t="s">
        <v>154</v>
      </c>
      <c r="K27" s="389" t="s">
        <v>179</v>
      </c>
      <c r="L27" s="484">
        <v>36655</v>
      </c>
      <c r="M27" s="421"/>
      <c r="N27" s="393" t="s">
        <v>403</v>
      </c>
    </row>
    <row r="28" spans="1:14" s="119" customFormat="1" ht="12.75">
      <c r="A28" s="412"/>
      <c r="B28" s="495" t="s">
        <v>304</v>
      </c>
      <c r="C28" s="418"/>
      <c r="D28" s="361">
        <v>6</v>
      </c>
      <c r="E28" s="419" t="s">
        <v>371</v>
      </c>
      <c r="F28" s="389" t="s">
        <v>305</v>
      </c>
      <c r="G28" s="484">
        <v>36676</v>
      </c>
      <c r="H28" s="401"/>
      <c r="I28" s="361">
        <v>6</v>
      </c>
      <c r="J28" s="419" t="s">
        <v>371</v>
      </c>
      <c r="K28" s="389" t="s">
        <v>305</v>
      </c>
      <c r="L28" s="484">
        <v>36676</v>
      </c>
      <c r="M28" s="421"/>
      <c r="N28" s="393"/>
    </row>
    <row r="29" spans="1:14" s="119" customFormat="1" ht="36">
      <c r="A29" s="412"/>
      <c r="B29" s="492" t="s">
        <v>404</v>
      </c>
      <c r="C29" s="418"/>
      <c r="D29" s="496"/>
      <c r="E29" s="496"/>
      <c r="F29" s="496"/>
      <c r="G29" s="484"/>
      <c r="H29" s="496"/>
      <c r="I29" s="496"/>
      <c r="J29" s="496"/>
      <c r="K29" s="496"/>
      <c r="L29" s="496"/>
      <c r="M29" s="421"/>
      <c r="N29" s="497" t="s">
        <v>1</v>
      </c>
    </row>
    <row r="30" spans="1:14" s="119" customFormat="1" ht="12.75">
      <c r="A30" s="412"/>
      <c r="B30" s="498" t="s">
        <v>15</v>
      </c>
      <c r="C30" s="418"/>
      <c r="D30" s="389">
        <v>230</v>
      </c>
      <c r="E30" s="419" t="s">
        <v>405</v>
      </c>
      <c r="F30" s="389" t="s">
        <v>365</v>
      </c>
      <c r="G30" s="484">
        <v>36585</v>
      </c>
      <c r="H30" s="401"/>
      <c r="I30" s="389">
        <v>230</v>
      </c>
      <c r="J30" s="419" t="s">
        <v>405</v>
      </c>
      <c r="K30" s="389" t="s">
        <v>365</v>
      </c>
      <c r="L30" s="484">
        <v>36585</v>
      </c>
      <c r="M30" s="421"/>
      <c r="N30" s="497"/>
    </row>
    <row r="31" spans="1:14" s="119" customFormat="1" ht="12.75">
      <c r="A31" s="412"/>
      <c r="B31" s="498" t="s">
        <v>16</v>
      </c>
      <c r="C31" s="418"/>
      <c r="D31" s="389">
        <v>39</v>
      </c>
      <c r="E31" s="419" t="s">
        <v>405</v>
      </c>
      <c r="F31" s="389" t="s">
        <v>155</v>
      </c>
      <c r="G31" s="484">
        <v>36634</v>
      </c>
      <c r="H31" s="401"/>
      <c r="I31" s="389">
        <v>39</v>
      </c>
      <c r="J31" s="419" t="s">
        <v>405</v>
      </c>
      <c r="K31" s="389" t="s">
        <v>155</v>
      </c>
      <c r="L31" s="484">
        <v>36634</v>
      </c>
      <c r="M31" s="421"/>
      <c r="N31" s="497"/>
    </row>
    <row r="32" spans="1:14" s="119" customFormat="1" ht="12.75">
      <c r="A32" s="412"/>
      <c r="B32" s="498" t="s">
        <v>18</v>
      </c>
      <c r="C32" s="418"/>
      <c r="D32" s="389">
        <v>74</v>
      </c>
      <c r="E32" s="419" t="s">
        <v>405</v>
      </c>
      <c r="F32" s="389" t="s">
        <v>365</v>
      </c>
      <c r="G32" s="484">
        <v>36749</v>
      </c>
      <c r="H32" s="401"/>
      <c r="I32" s="389">
        <v>74</v>
      </c>
      <c r="J32" s="419" t="s">
        <v>405</v>
      </c>
      <c r="K32" s="389" t="s">
        <v>365</v>
      </c>
      <c r="L32" s="484">
        <v>36749</v>
      </c>
      <c r="M32" s="421"/>
      <c r="N32" s="497"/>
    </row>
    <row r="33" spans="1:14" s="119" customFormat="1" ht="12.75">
      <c r="A33" s="499"/>
      <c r="B33" s="500" t="s">
        <v>17</v>
      </c>
      <c r="C33" s="501"/>
      <c r="D33" s="436">
        <v>2</v>
      </c>
      <c r="E33" s="502" t="s">
        <v>405</v>
      </c>
      <c r="F33" s="436" t="s">
        <v>365</v>
      </c>
      <c r="G33" s="503">
        <v>36844</v>
      </c>
      <c r="H33" s="504"/>
      <c r="I33" s="436">
        <v>2</v>
      </c>
      <c r="J33" s="502" t="s">
        <v>405</v>
      </c>
      <c r="K33" s="436" t="s">
        <v>365</v>
      </c>
      <c r="L33" s="503">
        <v>36844</v>
      </c>
      <c r="M33" s="505"/>
      <c r="N33" s="506"/>
    </row>
    <row r="34" spans="1:14" s="249" customFormat="1" ht="24" customHeight="1">
      <c r="A34" s="250"/>
      <c r="B34" s="314" t="s">
        <v>172</v>
      </c>
      <c r="C34" s="252"/>
      <c r="D34" s="251">
        <f>D7+D11+D17+D25</f>
        <v>13141</v>
      </c>
      <c r="E34" s="244"/>
      <c r="F34" s="251"/>
      <c r="G34" s="251"/>
      <c r="H34" s="251"/>
      <c r="I34" s="251">
        <f>I7+I11+I17+I25</f>
        <v>13141</v>
      </c>
      <c r="J34" s="244"/>
      <c r="K34" s="251"/>
      <c r="L34" s="251"/>
      <c r="N34" s="256"/>
    </row>
    <row r="35" spans="2:10" s="44" customFormat="1" ht="12">
      <c r="B35" s="9"/>
      <c r="C35" s="106"/>
      <c r="D35" s="41"/>
      <c r="E35" s="106"/>
      <c r="F35" s="41"/>
      <c r="G35" s="41"/>
      <c r="H35" s="41"/>
      <c r="I35" s="41"/>
      <c r="J35" s="42"/>
    </row>
    <row r="36" spans="2:10" s="44" customFormat="1" ht="12">
      <c r="B36" s="43"/>
      <c r="C36" s="106"/>
      <c r="D36" s="41"/>
      <c r="E36" s="106"/>
      <c r="F36" s="41"/>
      <c r="G36" s="41"/>
      <c r="H36" s="41"/>
      <c r="I36" s="41"/>
      <c r="J36" s="42"/>
    </row>
    <row r="37" spans="2:10" s="44" customFormat="1" ht="12">
      <c r="B37" s="43"/>
      <c r="C37" s="106"/>
      <c r="D37" s="41"/>
      <c r="E37" s="106"/>
      <c r="F37" s="41"/>
      <c r="G37" s="41"/>
      <c r="H37" s="41"/>
      <c r="I37" s="41"/>
      <c r="J37" s="42"/>
    </row>
    <row r="38" ht="12">
      <c r="A38" s="44"/>
    </row>
    <row r="39" ht="12">
      <c r="A39" s="44"/>
    </row>
    <row r="40" ht="12">
      <c r="A40" s="44"/>
    </row>
    <row r="41" ht="12">
      <c r="A41" s="44"/>
    </row>
    <row r="42" ht="12">
      <c r="A42" s="44"/>
    </row>
  </sheetData>
  <mergeCells count="1">
    <mergeCell ref="E9:G9"/>
  </mergeCells>
  <printOptions horizontalCentered="1"/>
  <pageMargins left="0.3937007874015748" right="0.3937007874015748" top="0.5511811023622047" bottom="0.5511811023622047" header="0.35433070866141736" footer="0.31496062992125984"/>
  <pageSetup firstPageNumber="9" useFirstPageNumber="1" horizontalDpi="600" verticalDpi="600" orientation="landscape" paperSize="9" scale="70" r:id="rId1"/>
  <headerFooter alignWithMargins="0">
    <oddFooter>&amp;R&amp;"Arial,Grassetto"&amp;12&amp;P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73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4.28125" style="17" customWidth="1"/>
    <col min="2" max="2" width="50.7109375" style="43" customWidth="1"/>
    <col min="3" max="3" width="5.57421875" style="57" customWidth="1"/>
    <col min="4" max="4" width="10.7109375" style="40" customWidth="1"/>
    <col min="5" max="5" width="10.7109375" style="60" customWidth="1"/>
    <col min="6" max="7" width="10.7109375" style="41" customWidth="1"/>
    <col min="8" max="8" width="5.57421875" style="40" customWidth="1"/>
    <col min="9" max="12" width="10.7109375" style="40" customWidth="1"/>
    <col min="13" max="13" width="5.57421875" style="73" customWidth="1"/>
    <col min="14" max="14" width="30.7109375" style="31" customWidth="1"/>
    <col min="15" max="16384" width="9.140625" style="3" customWidth="1"/>
  </cols>
  <sheetData>
    <row r="1" spans="1:14" s="13" customFormat="1" ht="19.5">
      <c r="A1" s="224" t="s">
        <v>344</v>
      </c>
      <c r="B1" s="34"/>
      <c r="C1" s="52"/>
      <c r="D1" s="16"/>
      <c r="E1" s="52"/>
      <c r="F1" s="12"/>
      <c r="G1" s="12"/>
      <c r="H1" s="16"/>
      <c r="I1" s="16"/>
      <c r="J1" s="16"/>
      <c r="K1" s="16"/>
      <c r="L1" s="16"/>
      <c r="M1" s="16"/>
      <c r="N1" s="32"/>
    </row>
    <row r="2" spans="1:14" s="1" customFormat="1" ht="19.5">
      <c r="A2" s="223" t="s">
        <v>406</v>
      </c>
      <c r="B2" s="35"/>
      <c r="C2" s="52"/>
      <c r="D2" s="6"/>
      <c r="E2" s="52"/>
      <c r="F2" s="16"/>
      <c r="G2" s="16"/>
      <c r="H2" s="6"/>
      <c r="I2" s="6"/>
      <c r="J2" s="6"/>
      <c r="K2" s="6"/>
      <c r="L2" s="6"/>
      <c r="M2" s="6"/>
      <c r="N2" s="33"/>
    </row>
    <row r="3" spans="1:14" s="2" customFormat="1" ht="12">
      <c r="A3" s="39"/>
      <c r="B3" s="36"/>
      <c r="C3" s="57"/>
      <c r="D3" s="27"/>
      <c r="E3" s="67"/>
      <c r="F3" s="7"/>
      <c r="G3" s="7"/>
      <c r="H3" s="27"/>
      <c r="I3" s="27"/>
      <c r="J3" s="27"/>
      <c r="K3" s="27"/>
      <c r="L3" s="27"/>
      <c r="M3" s="27"/>
      <c r="N3" s="30" t="s">
        <v>345</v>
      </c>
    </row>
    <row r="4" spans="1:14" s="98" customFormat="1" ht="15.75">
      <c r="A4" s="93"/>
      <c r="B4" s="311"/>
      <c r="C4" s="96"/>
      <c r="D4" s="174" t="s">
        <v>315</v>
      </c>
      <c r="E4" s="175"/>
      <c r="F4" s="175"/>
      <c r="G4" s="176"/>
      <c r="H4" s="184"/>
      <c r="I4" s="174" t="s">
        <v>316</v>
      </c>
      <c r="J4" s="183"/>
      <c r="K4" s="183"/>
      <c r="L4" s="176"/>
      <c r="M4" s="97"/>
      <c r="N4" s="304"/>
    </row>
    <row r="5" spans="1:14" ht="39" customHeight="1">
      <c r="A5" s="85" t="s">
        <v>346</v>
      </c>
      <c r="B5" s="86"/>
      <c r="C5" s="63"/>
      <c r="D5" s="177" t="s">
        <v>347</v>
      </c>
      <c r="E5" s="178" t="s">
        <v>348</v>
      </c>
      <c r="F5" s="178" t="s">
        <v>349</v>
      </c>
      <c r="G5" s="179" t="s">
        <v>350</v>
      </c>
      <c r="H5" s="185"/>
      <c r="I5" s="177" t="s">
        <v>347</v>
      </c>
      <c r="J5" s="178" t="s">
        <v>348</v>
      </c>
      <c r="K5" s="178" t="s">
        <v>349</v>
      </c>
      <c r="L5" s="179" t="s">
        <v>350</v>
      </c>
      <c r="M5" s="68"/>
      <c r="N5" s="28" t="s">
        <v>351</v>
      </c>
    </row>
    <row r="6" spans="1:14" s="17" customFormat="1" ht="12">
      <c r="A6" s="50"/>
      <c r="B6" s="312"/>
      <c r="C6" s="54"/>
      <c r="D6" s="180"/>
      <c r="E6" s="181"/>
      <c r="F6" s="181"/>
      <c r="G6" s="182"/>
      <c r="H6" s="186"/>
      <c r="I6" s="180"/>
      <c r="J6" s="181"/>
      <c r="K6" s="181"/>
      <c r="L6" s="182"/>
      <c r="M6" s="69"/>
      <c r="N6" s="76"/>
    </row>
    <row r="7" spans="1:14" s="38" customFormat="1" ht="18" customHeight="1">
      <c r="A7" s="441" t="s">
        <v>407</v>
      </c>
      <c r="B7" s="507"/>
      <c r="C7" s="508"/>
      <c r="D7" s="382">
        <f>SUM(D8:D9)</f>
        <v>128</v>
      </c>
      <c r="E7" s="381"/>
      <c r="F7" s="509"/>
      <c r="G7" s="509"/>
      <c r="H7" s="384"/>
      <c r="I7" s="382">
        <f>SUM(I8:I9)</f>
        <v>128</v>
      </c>
      <c r="J7" s="381"/>
      <c r="K7" s="509"/>
      <c r="L7" s="509"/>
      <c r="M7" s="384"/>
      <c r="N7" s="510"/>
    </row>
    <row r="8" spans="1:14" s="44" customFormat="1" ht="12" customHeight="1">
      <c r="A8" s="386"/>
      <c r="B8" s="511" t="s">
        <v>601</v>
      </c>
      <c r="C8" s="512"/>
      <c r="D8" s="389">
        <v>112</v>
      </c>
      <c r="E8" s="397" t="s">
        <v>565</v>
      </c>
      <c r="F8" s="513" t="s">
        <v>365</v>
      </c>
      <c r="G8" s="390">
        <v>36745</v>
      </c>
      <c r="H8" s="471"/>
      <c r="I8" s="389">
        <v>112</v>
      </c>
      <c r="J8" s="397" t="s">
        <v>565</v>
      </c>
      <c r="K8" s="513" t="s">
        <v>365</v>
      </c>
      <c r="L8" s="390">
        <v>36745</v>
      </c>
      <c r="M8" s="403"/>
      <c r="N8" s="410" t="s">
        <v>414</v>
      </c>
    </row>
    <row r="9" spans="1:14" s="44" customFormat="1" ht="12" customHeight="1">
      <c r="A9" s="386"/>
      <c r="B9" s="514"/>
      <c r="C9" s="512"/>
      <c r="D9" s="389">
        <v>16</v>
      </c>
      <c r="E9" s="397" t="s">
        <v>364</v>
      </c>
      <c r="F9" s="472"/>
      <c r="G9" s="515"/>
      <c r="H9" s="471"/>
      <c r="I9" s="389">
        <v>16</v>
      </c>
      <c r="J9" s="397" t="s">
        <v>364</v>
      </c>
      <c r="K9" s="472"/>
      <c r="L9" s="515"/>
      <c r="M9" s="403"/>
      <c r="N9" s="393"/>
    </row>
    <row r="10" spans="1:14" s="44" customFormat="1" ht="21" customHeight="1">
      <c r="A10" s="516" t="s">
        <v>408</v>
      </c>
      <c r="B10" s="517"/>
      <c r="C10" s="512"/>
      <c r="D10" s="360">
        <f>SUM(D11:D11)</f>
        <v>550</v>
      </c>
      <c r="E10" s="494"/>
      <c r="F10" s="518"/>
      <c r="G10" s="345"/>
      <c r="H10" s="403"/>
      <c r="I10" s="360">
        <f>SUM(I11:I11)</f>
        <v>550</v>
      </c>
      <c r="J10" s="388"/>
      <c r="K10" s="345"/>
      <c r="L10" s="345"/>
      <c r="M10" s="403"/>
      <c r="N10" s="393"/>
    </row>
    <row r="11" spans="1:14" s="44" customFormat="1" ht="21" customHeight="1">
      <c r="A11" s="516"/>
      <c r="B11" s="519" t="s">
        <v>409</v>
      </c>
      <c r="C11" s="512"/>
      <c r="D11" s="389">
        <v>550</v>
      </c>
      <c r="E11" s="419" t="s">
        <v>364</v>
      </c>
      <c r="F11" s="389" t="s">
        <v>410</v>
      </c>
      <c r="G11" s="390">
        <v>36530</v>
      </c>
      <c r="H11" s="403"/>
      <c r="I11" s="389">
        <v>550</v>
      </c>
      <c r="J11" s="419" t="s">
        <v>364</v>
      </c>
      <c r="K11" s="345" t="s">
        <v>410</v>
      </c>
      <c r="L11" s="390">
        <v>36530</v>
      </c>
      <c r="M11" s="403"/>
      <c r="N11" s="393" t="s">
        <v>414</v>
      </c>
    </row>
    <row r="12" spans="1:14" s="44" customFormat="1" ht="21" customHeight="1">
      <c r="A12" s="386" t="s">
        <v>415</v>
      </c>
      <c r="B12" s="520"/>
      <c r="C12" s="512"/>
      <c r="D12" s="401">
        <f>SUM(D13:D13)</f>
        <v>160</v>
      </c>
      <c r="E12" s="388"/>
      <c r="F12" s="389"/>
      <c r="G12" s="389"/>
      <c r="H12" s="403"/>
      <c r="I12" s="401">
        <f>SUM(I13:I13)</f>
        <v>160</v>
      </c>
      <c r="J12" s="388"/>
      <c r="K12" s="345"/>
      <c r="L12" s="345"/>
      <c r="M12" s="403"/>
      <c r="N12" s="393"/>
    </row>
    <row r="13" spans="1:14" s="44" customFormat="1" ht="24">
      <c r="A13" s="386"/>
      <c r="B13" s="521" t="s">
        <v>187</v>
      </c>
      <c r="C13" s="512"/>
      <c r="D13" s="389">
        <v>160</v>
      </c>
      <c r="E13" s="419" t="s">
        <v>364</v>
      </c>
      <c r="F13" s="389" t="s">
        <v>365</v>
      </c>
      <c r="G13" s="390">
        <v>36651</v>
      </c>
      <c r="H13" s="403"/>
      <c r="I13" s="389">
        <v>160</v>
      </c>
      <c r="J13" s="419" t="s">
        <v>364</v>
      </c>
      <c r="K13" s="389" t="s">
        <v>365</v>
      </c>
      <c r="L13" s="390">
        <v>36651</v>
      </c>
      <c r="M13" s="403"/>
      <c r="N13" s="393" t="s">
        <v>188</v>
      </c>
    </row>
    <row r="14" spans="1:14" s="38" customFormat="1" ht="24.75" customHeight="1">
      <c r="A14" s="386" t="s">
        <v>416</v>
      </c>
      <c r="B14" s="476"/>
      <c r="C14" s="512"/>
      <c r="D14" s="401">
        <f>SUM(D15:D17)</f>
        <v>1125</v>
      </c>
      <c r="E14" s="487"/>
      <c r="F14" s="401"/>
      <c r="G14" s="389"/>
      <c r="H14" s="522"/>
      <c r="I14" s="401">
        <f>SUM(I15:I17)</f>
        <v>1125</v>
      </c>
      <c r="J14" s="487"/>
      <c r="K14" s="360"/>
      <c r="L14" s="360"/>
      <c r="M14" s="392"/>
      <c r="N14" s="393"/>
    </row>
    <row r="15" spans="1:14" s="44" customFormat="1" ht="12.75">
      <c r="A15" s="386"/>
      <c r="B15" s="523" t="s">
        <v>417</v>
      </c>
      <c r="C15" s="512"/>
      <c r="D15" s="389">
        <v>744</v>
      </c>
      <c r="E15" s="419" t="s">
        <v>364</v>
      </c>
      <c r="F15" s="389" t="s">
        <v>272</v>
      </c>
      <c r="G15" s="390">
        <v>36739</v>
      </c>
      <c r="H15" s="403"/>
      <c r="I15" s="389">
        <v>744</v>
      </c>
      <c r="J15" s="419" t="s">
        <v>364</v>
      </c>
      <c r="K15" s="423" t="s">
        <v>636</v>
      </c>
      <c r="L15" s="390">
        <v>36852</v>
      </c>
      <c r="M15" s="403"/>
      <c r="N15" s="393"/>
    </row>
    <row r="16" spans="1:14" s="44" customFormat="1" ht="12.75">
      <c r="A16" s="386"/>
      <c r="B16" s="523" t="s">
        <v>118</v>
      </c>
      <c r="C16" s="512"/>
      <c r="D16" s="389">
        <v>47</v>
      </c>
      <c r="E16" s="419" t="s">
        <v>371</v>
      </c>
      <c r="F16" s="389" t="s">
        <v>365</v>
      </c>
      <c r="G16" s="390">
        <v>36601</v>
      </c>
      <c r="H16" s="403"/>
      <c r="I16" s="389">
        <v>47</v>
      </c>
      <c r="J16" s="419" t="s">
        <v>371</v>
      </c>
      <c r="K16" s="389" t="s">
        <v>365</v>
      </c>
      <c r="L16" s="390">
        <v>36601</v>
      </c>
      <c r="M16" s="403"/>
      <c r="N16" s="393"/>
    </row>
    <row r="17" spans="1:14" s="44" customFormat="1" ht="24">
      <c r="A17" s="386"/>
      <c r="B17" s="521" t="s">
        <v>454</v>
      </c>
      <c r="C17" s="512"/>
      <c r="D17" s="389">
        <v>334</v>
      </c>
      <c r="E17" s="524" t="s">
        <v>371</v>
      </c>
      <c r="F17" s="389" t="s">
        <v>365</v>
      </c>
      <c r="G17" s="390">
        <v>36879</v>
      </c>
      <c r="H17" s="403"/>
      <c r="I17" s="389">
        <v>334</v>
      </c>
      <c r="J17" s="524" t="s">
        <v>371</v>
      </c>
      <c r="K17" s="389" t="s">
        <v>365</v>
      </c>
      <c r="L17" s="390">
        <v>36879</v>
      </c>
      <c r="M17" s="403"/>
      <c r="N17" s="393"/>
    </row>
    <row r="18" spans="1:14" s="44" customFormat="1" ht="29.25" customHeight="1">
      <c r="A18" s="386" t="s">
        <v>538</v>
      </c>
      <c r="B18" s="521"/>
      <c r="C18" s="512"/>
      <c r="D18" s="401">
        <f>+D19</f>
        <v>127</v>
      </c>
      <c r="E18" s="515"/>
      <c r="F18" s="515"/>
      <c r="G18" s="515"/>
      <c r="H18" s="471"/>
      <c r="I18" s="401">
        <f>+I19</f>
        <v>127</v>
      </c>
      <c r="J18" s="515"/>
      <c r="K18" s="515"/>
      <c r="L18" s="515"/>
      <c r="M18" s="403"/>
      <c r="N18" s="393"/>
    </row>
    <row r="19" spans="1:14" s="44" customFormat="1" ht="12.75">
      <c r="A19" s="386"/>
      <c r="B19" s="525" t="s">
        <v>539</v>
      </c>
      <c r="C19" s="512"/>
      <c r="D19" s="526">
        <v>127</v>
      </c>
      <c r="E19" s="397" t="s">
        <v>599</v>
      </c>
      <c r="F19" s="527" t="s">
        <v>540</v>
      </c>
      <c r="G19" s="390">
        <v>36733</v>
      </c>
      <c r="H19" s="471"/>
      <c r="I19" s="526">
        <v>127</v>
      </c>
      <c r="J19" s="397" t="s">
        <v>599</v>
      </c>
      <c r="K19" s="527" t="s">
        <v>540</v>
      </c>
      <c r="L19" s="390">
        <v>36733</v>
      </c>
      <c r="M19" s="403"/>
      <c r="N19" s="393" t="s">
        <v>541</v>
      </c>
    </row>
    <row r="20" spans="1:14" s="18" customFormat="1" ht="24.75" customHeight="1">
      <c r="A20" s="528" t="s">
        <v>418</v>
      </c>
      <c r="B20" s="476"/>
      <c r="C20" s="401"/>
      <c r="D20" s="401">
        <f>SUM(D21:D30)</f>
        <v>11530</v>
      </c>
      <c r="E20" s="388"/>
      <c r="F20" s="357"/>
      <c r="G20" s="345"/>
      <c r="H20" s="392"/>
      <c r="I20" s="401">
        <f>SUM(I21:I30)</f>
        <v>11530</v>
      </c>
      <c r="J20" s="494"/>
      <c r="K20" s="529"/>
      <c r="L20" s="360"/>
      <c r="M20" s="392"/>
      <c r="N20" s="393"/>
    </row>
    <row r="21" spans="1:14" s="44" customFormat="1" ht="36">
      <c r="A21" s="386"/>
      <c r="B21" s="530" t="s">
        <v>198</v>
      </c>
      <c r="C21" s="512"/>
      <c r="D21" s="389">
        <v>10515</v>
      </c>
      <c r="E21" s="419" t="s">
        <v>359</v>
      </c>
      <c r="F21" s="389" t="s">
        <v>169</v>
      </c>
      <c r="G21" s="390">
        <v>36578</v>
      </c>
      <c r="H21" s="531"/>
      <c r="I21" s="389">
        <v>10515</v>
      </c>
      <c r="J21" s="419" t="s">
        <v>359</v>
      </c>
      <c r="K21" s="389" t="s">
        <v>169</v>
      </c>
      <c r="L21" s="390">
        <v>36578</v>
      </c>
      <c r="M21" s="403"/>
      <c r="N21" s="393"/>
    </row>
    <row r="22" spans="1:14" s="44" customFormat="1" ht="24">
      <c r="A22" s="386"/>
      <c r="B22" s="530" t="s">
        <v>215</v>
      </c>
      <c r="C22" s="512"/>
      <c r="D22" s="389"/>
      <c r="E22" s="400"/>
      <c r="F22" s="532"/>
      <c r="G22" s="345"/>
      <c r="H22" s="531"/>
      <c r="I22" s="389"/>
      <c r="J22" s="388"/>
      <c r="K22" s="401"/>
      <c r="L22" s="360"/>
      <c r="M22" s="403"/>
      <c r="N22" s="497"/>
    </row>
    <row r="23" spans="1:14" s="44" customFormat="1" ht="24">
      <c r="A23" s="386"/>
      <c r="B23" s="533" t="s">
        <v>19</v>
      </c>
      <c r="C23" s="512"/>
      <c r="D23" s="526">
        <v>344</v>
      </c>
      <c r="E23" s="419" t="s">
        <v>565</v>
      </c>
      <c r="F23" s="389" t="s">
        <v>564</v>
      </c>
      <c r="G23" s="390">
        <v>36718</v>
      </c>
      <c r="H23" s="531"/>
      <c r="I23" s="526">
        <v>344</v>
      </c>
      <c r="J23" s="419" t="s">
        <v>565</v>
      </c>
      <c r="K23" s="389" t="s">
        <v>564</v>
      </c>
      <c r="L23" s="390">
        <v>36718</v>
      </c>
      <c r="M23" s="403"/>
      <c r="N23" s="497"/>
    </row>
    <row r="24" spans="1:14" s="44" customFormat="1" ht="12.75">
      <c r="A24" s="386"/>
      <c r="B24" s="533"/>
      <c r="C24" s="512"/>
      <c r="D24" s="526">
        <v>198</v>
      </c>
      <c r="E24" s="419" t="s">
        <v>566</v>
      </c>
      <c r="F24" s="532"/>
      <c r="G24" s="345"/>
      <c r="H24" s="531"/>
      <c r="I24" s="526">
        <v>198</v>
      </c>
      <c r="J24" s="419" t="s">
        <v>566</v>
      </c>
      <c r="K24" s="532"/>
      <c r="L24" s="345"/>
      <c r="M24" s="403"/>
      <c r="N24" s="497"/>
    </row>
    <row r="25" spans="1:14" s="44" customFormat="1" ht="12.75">
      <c r="A25" s="386"/>
      <c r="B25" s="533" t="s">
        <v>20</v>
      </c>
      <c r="C25" s="512"/>
      <c r="D25" s="526">
        <v>131</v>
      </c>
      <c r="E25" s="419" t="s">
        <v>371</v>
      </c>
      <c r="F25" s="534" t="s">
        <v>487</v>
      </c>
      <c r="G25" s="390">
        <v>36816</v>
      </c>
      <c r="H25" s="531"/>
      <c r="I25" s="526">
        <v>131</v>
      </c>
      <c r="J25" s="419" t="s">
        <v>371</v>
      </c>
      <c r="K25" s="534" t="s">
        <v>487</v>
      </c>
      <c r="L25" s="390">
        <v>36816</v>
      </c>
      <c r="M25" s="403"/>
      <c r="N25" s="497"/>
    </row>
    <row r="26" spans="1:14" s="44" customFormat="1" ht="24">
      <c r="A26" s="386"/>
      <c r="B26" s="533" t="s">
        <v>374</v>
      </c>
      <c r="C26" s="512"/>
      <c r="D26" s="526">
        <v>120</v>
      </c>
      <c r="E26" s="419" t="s">
        <v>371</v>
      </c>
      <c r="F26" s="419" t="s">
        <v>99</v>
      </c>
      <c r="G26" s="390">
        <v>36851</v>
      </c>
      <c r="H26" s="531"/>
      <c r="I26" s="526">
        <v>120</v>
      </c>
      <c r="J26" s="419" t="s">
        <v>371</v>
      </c>
      <c r="K26" s="419" t="s">
        <v>99</v>
      </c>
      <c r="L26" s="390">
        <v>36851</v>
      </c>
      <c r="M26" s="403"/>
      <c r="N26" s="497"/>
    </row>
    <row r="27" spans="1:14" s="44" customFormat="1" ht="24">
      <c r="A27" s="386"/>
      <c r="B27" s="530" t="s">
        <v>449</v>
      </c>
      <c r="C27" s="512"/>
      <c r="D27" s="526">
        <v>36</v>
      </c>
      <c r="E27" s="419" t="s">
        <v>371</v>
      </c>
      <c r="F27" s="419" t="s">
        <v>450</v>
      </c>
      <c r="G27" s="390">
        <v>36888</v>
      </c>
      <c r="H27" s="531"/>
      <c r="I27" s="526">
        <v>36</v>
      </c>
      <c r="J27" s="419" t="s">
        <v>371</v>
      </c>
      <c r="K27" s="419" t="s">
        <v>450</v>
      </c>
      <c r="L27" s="390">
        <v>36888</v>
      </c>
      <c r="M27" s="403"/>
      <c r="N27" s="497"/>
    </row>
    <row r="28" spans="1:14" s="44" customFormat="1" ht="24">
      <c r="A28" s="386"/>
      <c r="B28" s="535" t="s">
        <v>98</v>
      </c>
      <c r="C28" s="512"/>
      <c r="D28" s="526">
        <v>36</v>
      </c>
      <c r="E28" s="397" t="s">
        <v>364</v>
      </c>
      <c r="F28" s="397" t="s">
        <v>99</v>
      </c>
      <c r="G28" s="536">
        <v>36727</v>
      </c>
      <c r="H28" s="428"/>
      <c r="I28" s="526">
        <v>36</v>
      </c>
      <c r="J28" s="397" t="s">
        <v>364</v>
      </c>
      <c r="K28" s="397" t="s">
        <v>99</v>
      </c>
      <c r="L28" s="390">
        <v>36727</v>
      </c>
      <c r="M28" s="403"/>
      <c r="N28" s="393" t="s">
        <v>188</v>
      </c>
    </row>
    <row r="29" spans="1:14" s="44" customFormat="1" ht="12.75">
      <c r="A29" s="386"/>
      <c r="B29" s="535" t="s">
        <v>420</v>
      </c>
      <c r="C29" s="512"/>
      <c r="D29" s="526">
        <v>143</v>
      </c>
      <c r="E29" s="397" t="s">
        <v>551</v>
      </c>
      <c r="F29" s="537" t="s">
        <v>555</v>
      </c>
      <c r="G29" s="390">
        <v>36733</v>
      </c>
      <c r="H29" s="515"/>
      <c r="I29" s="526">
        <v>143</v>
      </c>
      <c r="J29" s="397" t="s">
        <v>551</v>
      </c>
      <c r="K29" s="527" t="s">
        <v>555</v>
      </c>
      <c r="L29" s="390">
        <v>36733</v>
      </c>
      <c r="M29" s="403"/>
      <c r="N29" s="393"/>
    </row>
    <row r="30" spans="1:14" s="44" customFormat="1" ht="12.75">
      <c r="A30" s="386"/>
      <c r="B30" s="535"/>
      <c r="C30" s="512"/>
      <c r="D30" s="526">
        <v>7</v>
      </c>
      <c r="E30" s="397" t="s">
        <v>371</v>
      </c>
      <c r="F30" s="515"/>
      <c r="G30" s="515"/>
      <c r="H30" s="471"/>
      <c r="I30" s="526">
        <v>7</v>
      </c>
      <c r="J30" s="397" t="s">
        <v>371</v>
      </c>
      <c r="K30" s="515"/>
      <c r="L30" s="472"/>
      <c r="M30" s="403"/>
      <c r="N30" s="393"/>
    </row>
    <row r="31" spans="1:14" s="38" customFormat="1" ht="24.75" customHeight="1">
      <c r="A31" s="386" t="s">
        <v>421</v>
      </c>
      <c r="B31" s="538"/>
      <c r="C31" s="512"/>
      <c r="D31" s="401"/>
      <c r="E31" s="539"/>
      <c r="F31" s="518"/>
      <c r="G31" s="345"/>
      <c r="H31" s="403"/>
      <c r="I31" s="401"/>
      <c r="J31" s="388"/>
      <c r="K31" s="401"/>
      <c r="L31" s="360"/>
      <c r="M31" s="392"/>
      <c r="N31" s="393"/>
    </row>
    <row r="32" spans="1:14" s="38" customFormat="1" ht="15.75" customHeight="1">
      <c r="A32" s="425" t="s">
        <v>422</v>
      </c>
      <c r="B32" s="538"/>
      <c r="C32" s="540"/>
      <c r="D32" s="401">
        <f>SUM(D33:D43)</f>
        <v>2099</v>
      </c>
      <c r="E32" s="539"/>
      <c r="F32" s="518"/>
      <c r="G32" s="345"/>
      <c r="H32" s="403"/>
      <c r="I32" s="401">
        <f>SUM(I33:I43)</f>
        <v>2099</v>
      </c>
      <c r="J32" s="388"/>
      <c r="K32" s="401"/>
      <c r="L32" s="360"/>
      <c r="M32" s="392"/>
      <c r="N32" s="393"/>
    </row>
    <row r="33" spans="1:14" s="20" customFormat="1" ht="12.75">
      <c r="A33" s="386"/>
      <c r="B33" s="491" t="s">
        <v>182</v>
      </c>
      <c r="C33" s="388"/>
      <c r="D33" s="389">
        <v>200</v>
      </c>
      <c r="E33" s="541" t="s">
        <v>371</v>
      </c>
      <c r="F33" s="542" t="s">
        <v>365</v>
      </c>
      <c r="G33" s="536">
        <v>36651</v>
      </c>
      <c r="H33" s="403"/>
      <c r="I33" s="389">
        <v>200</v>
      </c>
      <c r="J33" s="541" t="s">
        <v>371</v>
      </c>
      <c r="K33" s="542" t="s">
        <v>365</v>
      </c>
      <c r="L33" s="536">
        <v>36651</v>
      </c>
      <c r="M33" s="403"/>
      <c r="N33" s="404"/>
    </row>
    <row r="34" spans="1:14" s="20" customFormat="1" ht="12.75">
      <c r="A34" s="386"/>
      <c r="B34" s="495" t="s">
        <v>423</v>
      </c>
      <c r="C34" s="388"/>
      <c r="D34" s="389">
        <v>82</v>
      </c>
      <c r="E34" s="541" t="s">
        <v>364</v>
      </c>
      <c r="F34" s="542" t="s">
        <v>424</v>
      </c>
      <c r="G34" s="536">
        <v>36571</v>
      </c>
      <c r="H34" s="418"/>
      <c r="I34" s="389">
        <v>82</v>
      </c>
      <c r="J34" s="541" t="s">
        <v>364</v>
      </c>
      <c r="K34" s="542" t="s">
        <v>424</v>
      </c>
      <c r="L34" s="536">
        <v>36571</v>
      </c>
      <c r="M34" s="418"/>
      <c r="N34" s="393" t="s">
        <v>425</v>
      </c>
    </row>
    <row r="35" spans="1:14" s="20" customFormat="1" ht="12.75">
      <c r="A35" s="386"/>
      <c r="B35" s="483" t="s">
        <v>587</v>
      </c>
      <c r="C35" s="512"/>
      <c r="D35" s="389">
        <v>98</v>
      </c>
      <c r="E35" s="445" t="s">
        <v>364</v>
      </c>
      <c r="F35" s="543" t="s">
        <v>588</v>
      </c>
      <c r="G35" s="536">
        <v>36705</v>
      </c>
      <c r="H35" s="391"/>
      <c r="I35" s="389">
        <v>98</v>
      </c>
      <c r="J35" s="445" t="s">
        <v>364</v>
      </c>
      <c r="K35" s="427" t="s">
        <v>588</v>
      </c>
      <c r="L35" s="536">
        <v>36705</v>
      </c>
      <c r="M35" s="403"/>
      <c r="N35" s="393" t="s">
        <v>425</v>
      </c>
    </row>
    <row r="36" spans="1:14" s="20" customFormat="1" ht="24">
      <c r="A36" s="386"/>
      <c r="B36" s="492" t="s">
        <v>542</v>
      </c>
      <c r="C36" s="512"/>
      <c r="D36" s="389">
        <v>187</v>
      </c>
      <c r="E36" s="445" t="s">
        <v>364</v>
      </c>
      <c r="F36" s="427" t="s">
        <v>543</v>
      </c>
      <c r="G36" s="536">
        <v>36733</v>
      </c>
      <c r="H36" s="391"/>
      <c r="I36" s="389">
        <v>187</v>
      </c>
      <c r="J36" s="445" t="s">
        <v>364</v>
      </c>
      <c r="K36" s="427" t="s">
        <v>543</v>
      </c>
      <c r="L36" s="536">
        <v>36733</v>
      </c>
      <c r="M36" s="403"/>
      <c r="N36" s="393" t="s">
        <v>435</v>
      </c>
    </row>
    <row r="37" spans="1:14" s="20" customFormat="1" ht="24">
      <c r="A37" s="386"/>
      <c r="B37" s="492" t="s">
        <v>302</v>
      </c>
      <c r="C37" s="512"/>
      <c r="D37" s="389">
        <v>342</v>
      </c>
      <c r="E37" s="445" t="s">
        <v>364</v>
      </c>
      <c r="F37" s="544" t="s">
        <v>365</v>
      </c>
      <c r="G37" s="536">
        <v>36733</v>
      </c>
      <c r="H37" s="391"/>
      <c r="I37" s="389">
        <v>342</v>
      </c>
      <c r="J37" s="445" t="s">
        <v>364</v>
      </c>
      <c r="K37" s="544" t="s">
        <v>365</v>
      </c>
      <c r="L37" s="536">
        <v>36733</v>
      </c>
      <c r="M37" s="403"/>
      <c r="N37" s="393" t="s">
        <v>435</v>
      </c>
    </row>
    <row r="38" spans="1:14" s="20" customFormat="1" ht="24">
      <c r="A38" s="386"/>
      <c r="B38" s="495" t="s">
        <v>446</v>
      </c>
      <c r="C38" s="512"/>
      <c r="D38" s="389">
        <v>119</v>
      </c>
      <c r="E38" s="445" t="s">
        <v>364</v>
      </c>
      <c r="F38" s="545" t="s">
        <v>365</v>
      </c>
      <c r="G38" s="536">
        <v>36773</v>
      </c>
      <c r="H38" s="391"/>
      <c r="I38" s="389">
        <v>119</v>
      </c>
      <c r="J38" s="445" t="s">
        <v>364</v>
      </c>
      <c r="K38" s="545" t="s">
        <v>365</v>
      </c>
      <c r="L38" s="536">
        <v>36773</v>
      </c>
      <c r="M38" s="403"/>
      <c r="N38" s="393" t="s">
        <v>425</v>
      </c>
    </row>
    <row r="39" spans="1:14" s="20" customFormat="1" ht="24">
      <c r="A39" s="386"/>
      <c r="B39" s="495" t="s">
        <v>447</v>
      </c>
      <c r="C39" s="512"/>
      <c r="D39" s="389">
        <v>5</v>
      </c>
      <c r="E39" s="445" t="s">
        <v>364</v>
      </c>
      <c r="F39" s="545" t="s">
        <v>365</v>
      </c>
      <c r="G39" s="536">
        <v>36788</v>
      </c>
      <c r="H39" s="391"/>
      <c r="I39" s="389">
        <v>5</v>
      </c>
      <c r="J39" s="445" t="s">
        <v>364</v>
      </c>
      <c r="K39" s="545" t="s">
        <v>365</v>
      </c>
      <c r="L39" s="536">
        <v>36788</v>
      </c>
      <c r="M39" s="403"/>
      <c r="N39" s="393" t="s">
        <v>425</v>
      </c>
    </row>
    <row r="40" spans="1:14" s="20" customFormat="1" ht="12.75">
      <c r="A40" s="386"/>
      <c r="B40" s="492" t="s">
        <v>201</v>
      </c>
      <c r="C40" s="512"/>
      <c r="D40" s="389">
        <v>2</v>
      </c>
      <c r="E40" s="445" t="s">
        <v>364</v>
      </c>
      <c r="F40" s="545" t="s">
        <v>365</v>
      </c>
      <c r="G40" s="536">
        <v>36822</v>
      </c>
      <c r="H40" s="391"/>
      <c r="I40" s="389">
        <v>2</v>
      </c>
      <c r="J40" s="445" t="s">
        <v>364</v>
      </c>
      <c r="K40" s="545" t="s">
        <v>365</v>
      </c>
      <c r="L40" s="536">
        <v>36822</v>
      </c>
      <c r="M40" s="403"/>
      <c r="N40" s="393" t="s">
        <v>425</v>
      </c>
    </row>
    <row r="41" spans="1:14" s="20" customFormat="1" ht="12.75">
      <c r="A41" s="386"/>
      <c r="B41" s="492" t="s">
        <v>637</v>
      </c>
      <c r="C41" s="512"/>
      <c r="D41" s="389">
        <v>78</v>
      </c>
      <c r="E41" s="445" t="s">
        <v>364</v>
      </c>
      <c r="F41" s="544" t="s">
        <v>244</v>
      </c>
      <c r="G41" s="536">
        <v>36858</v>
      </c>
      <c r="H41" s="391"/>
      <c r="I41" s="389">
        <v>78</v>
      </c>
      <c r="J41" s="445" t="s">
        <v>364</v>
      </c>
      <c r="K41" s="544" t="s">
        <v>244</v>
      </c>
      <c r="L41" s="536">
        <v>36858</v>
      </c>
      <c r="M41" s="403"/>
      <c r="N41" s="410" t="s">
        <v>115</v>
      </c>
    </row>
    <row r="42" spans="1:14" s="20" customFormat="1" ht="24">
      <c r="A42" s="386"/>
      <c r="B42" s="492" t="s">
        <v>240</v>
      </c>
      <c r="C42" s="512"/>
      <c r="D42" s="389">
        <v>948</v>
      </c>
      <c r="E42" s="445" t="s">
        <v>354</v>
      </c>
      <c r="F42" s="545" t="s">
        <v>241</v>
      </c>
      <c r="G42" s="536">
        <v>36760</v>
      </c>
      <c r="H42" s="391"/>
      <c r="I42" s="389">
        <v>948</v>
      </c>
      <c r="J42" s="445" t="s">
        <v>354</v>
      </c>
      <c r="K42" s="545" t="s">
        <v>241</v>
      </c>
      <c r="L42" s="536">
        <v>36760</v>
      </c>
      <c r="M42" s="403"/>
      <c r="N42" s="393" t="s">
        <v>361</v>
      </c>
    </row>
    <row r="43" spans="1:14" s="20" customFormat="1" ht="24">
      <c r="A43" s="386"/>
      <c r="B43" s="492" t="s">
        <v>301</v>
      </c>
      <c r="C43" s="512"/>
      <c r="D43" s="389">
        <v>38</v>
      </c>
      <c r="E43" s="445" t="s">
        <v>364</v>
      </c>
      <c r="F43" s="544" t="s">
        <v>365</v>
      </c>
      <c r="G43" s="536">
        <v>36837</v>
      </c>
      <c r="H43" s="391"/>
      <c r="I43" s="389">
        <v>38</v>
      </c>
      <c r="J43" s="445" t="s">
        <v>364</v>
      </c>
      <c r="K43" s="544" t="s">
        <v>365</v>
      </c>
      <c r="L43" s="536">
        <v>36837</v>
      </c>
      <c r="M43" s="403"/>
      <c r="N43" s="393" t="s">
        <v>361</v>
      </c>
    </row>
    <row r="44" spans="1:14" s="18" customFormat="1" ht="24.75" customHeight="1">
      <c r="A44" s="386" t="s">
        <v>426</v>
      </c>
      <c r="B44" s="476"/>
      <c r="C44" s="512"/>
      <c r="D44" s="401">
        <f>SUM(D45:D54)</f>
        <v>1272</v>
      </c>
      <c r="E44" s="388"/>
      <c r="F44" s="401"/>
      <c r="G44" s="345"/>
      <c r="H44" s="391"/>
      <c r="I44" s="401">
        <f>SUM(I45:I54)</f>
        <v>1272</v>
      </c>
      <c r="J44" s="388"/>
      <c r="K44" s="401"/>
      <c r="L44" s="360"/>
      <c r="M44" s="392"/>
      <c r="N44" s="393"/>
    </row>
    <row r="45" spans="1:14" s="20" customFormat="1" ht="24">
      <c r="A45" s="386"/>
      <c r="B45" s="492" t="s">
        <v>427</v>
      </c>
      <c r="C45" s="512"/>
      <c r="D45" s="389">
        <v>870</v>
      </c>
      <c r="E45" s="546" t="s">
        <v>364</v>
      </c>
      <c r="F45" s="547" t="s">
        <v>226</v>
      </c>
      <c r="G45" s="420">
        <v>36823</v>
      </c>
      <c r="H45" s="548"/>
      <c r="I45" s="389">
        <v>870</v>
      </c>
      <c r="J45" s="546" t="s">
        <v>364</v>
      </c>
      <c r="K45" s="549" t="s">
        <v>636</v>
      </c>
      <c r="L45" s="420">
        <v>36852</v>
      </c>
      <c r="M45" s="403"/>
      <c r="N45" s="393"/>
    </row>
    <row r="46" spans="1:14" s="20" customFormat="1" ht="24">
      <c r="A46" s="386"/>
      <c r="B46" s="492" t="s">
        <v>428</v>
      </c>
      <c r="C46" s="512"/>
      <c r="D46" s="389">
        <v>36</v>
      </c>
      <c r="E46" s="546" t="s">
        <v>359</v>
      </c>
      <c r="F46" s="389" t="s">
        <v>429</v>
      </c>
      <c r="G46" s="536">
        <v>36557</v>
      </c>
      <c r="H46" s="403"/>
      <c r="I46" s="389">
        <v>36</v>
      </c>
      <c r="J46" s="546" t="s">
        <v>359</v>
      </c>
      <c r="K46" s="389" t="s">
        <v>429</v>
      </c>
      <c r="L46" s="536">
        <v>36557</v>
      </c>
      <c r="M46" s="403"/>
      <c r="N46" s="410" t="s">
        <v>430</v>
      </c>
    </row>
    <row r="47" spans="1:14" s="20" customFormat="1" ht="24">
      <c r="A47" s="386"/>
      <c r="B47" s="492" t="s">
        <v>431</v>
      </c>
      <c r="C47" s="512"/>
      <c r="D47" s="389">
        <v>94</v>
      </c>
      <c r="E47" s="546" t="s">
        <v>359</v>
      </c>
      <c r="F47" s="389" t="s">
        <v>365</v>
      </c>
      <c r="G47" s="536">
        <v>36594</v>
      </c>
      <c r="H47" s="403"/>
      <c r="I47" s="389">
        <v>94</v>
      </c>
      <c r="J47" s="546" t="s">
        <v>359</v>
      </c>
      <c r="K47" s="389" t="s">
        <v>365</v>
      </c>
      <c r="L47" s="536">
        <v>36594</v>
      </c>
      <c r="M47" s="403"/>
      <c r="N47" s="410" t="s">
        <v>430</v>
      </c>
    </row>
    <row r="48" spans="1:14" s="20" customFormat="1" ht="24">
      <c r="A48" s="386"/>
      <c r="B48" s="492" t="s">
        <v>234</v>
      </c>
      <c r="C48" s="512"/>
      <c r="D48" s="389">
        <v>36</v>
      </c>
      <c r="E48" s="550" t="s">
        <v>364</v>
      </c>
      <c r="F48" s="513" t="s">
        <v>235</v>
      </c>
      <c r="G48" s="536">
        <v>36760</v>
      </c>
      <c r="H48" s="403"/>
      <c r="I48" s="526">
        <v>36</v>
      </c>
      <c r="J48" s="551" t="s">
        <v>364</v>
      </c>
      <c r="K48" s="526" t="s">
        <v>235</v>
      </c>
      <c r="L48" s="390">
        <v>36760</v>
      </c>
      <c r="M48" s="403"/>
      <c r="N48" s="410" t="s">
        <v>430</v>
      </c>
    </row>
    <row r="49" spans="1:14" s="20" customFormat="1" ht="24">
      <c r="A49" s="386"/>
      <c r="B49" s="492" t="s">
        <v>236</v>
      </c>
      <c r="C49" s="512"/>
      <c r="D49" s="389">
        <v>38</v>
      </c>
      <c r="E49" s="551" t="s">
        <v>359</v>
      </c>
      <c r="F49" s="389" t="s">
        <v>237</v>
      </c>
      <c r="G49" s="536">
        <v>36760</v>
      </c>
      <c r="H49" s="403"/>
      <c r="I49" s="389">
        <v>38</v>
      </c>
      <c r="J49" s="551" t="s">
        <v>359</v>
      </c>
      <c r="K49" s="389" t="s">
        <v>237</v>
      </c>
      <c r="L49" s="536">
        <v>36760</v>
      </c>
      <c r="M49" s="403"/>
      <c r="N49" s="410" t="s">
        <v>430</v>
      </c>
    </row>
    <row r="50" spans="1:14" s="20" customFormat="1" ht="24">
      <c r="A50" s="386"/>
      <c r="B50" s="483" t="s">
        <v>139</v>
      </c>
      <c r="C50" s="512"/>
      <c r="D50" s="389">
        <v>23</v>
      </c>
      <c r="E50" s="552" t="s">
        <v>565</v>
      </c>
      <c r="F50" s="423" t="s">
        <v>140</v>
      </c>
      <c r="G50" s="536">
        <v>36809</v>
      </c>
      <c r="H50" s="471"/>
      <c r="I50" s="389">
        <v>23</v>
      </c>
      <c r="J50" s="545" t="s">
        <v>565</v>
      </c>
      <c r="K50" s="553" t="s">
        <v>140</v>
      </c>
      <c r="L50" s="536">
        <v>36809</v>
      </c>
      <c r="M50" s="403"/>
      <c r="N50" s="554"/>
    </row>
    <row r="51" spans="1:14" s="20" customFormat="1" ht="12.75">
      <c r="A51" s="386"/>
      <c r="B51" s="483"/>
      <c r="C51" s="512"/>
      <c r="D51" s="389">
        <v>8</v>
      </c>
      <c r="E51" s="545" t="s">
        <v>599</v>
      </c>
      <c r="F51" s="472"/>
      <c r="G51" s="472"/>
      <c r="H51" s="471"/>
      <c r="I51" s="389">
        <v>8</v>
      </c>
      <c r="J51" s="545" t="s">
        <v>599</v>
      </c>
      <c r="K51" s="515"/>
      <c r="L51" s="472"/>
      <c r="M51" s="403"/>
      <c r="N51" s="554"/>
    </row>
    <row r="52" spans="1:14" s="226" customFormat="1" ht="12.75">
      <c r="A52" s="412"/>
      <c r="B52" s="481" t="s">
        <v>580</v>
      </c>
      <c r="C52" s="512"/>
      <c r="D52" s="389">
        <v>52</v>
      </c>
      <c r="E52" s="552" t="s">
        <v>364</v>
      </c>
      <c r="F52" s="423" t="s">
        <v>581</v>
      </c>
      <c r="G52" s="536">
        <v>36705</v>
      </c>
      <c r="H52" s="471"/>
      <c r="I52" s="389">
        <v>52</v>
      </c>
      <c r="J52" s="552" t="s">
        <v>364</v>
      </c>
      <c r="K52" s="423" t="s">
        <v>581</v>
      </c>
      <c r="L52" s="536">
        <v>36705</v>
      </c>
      <c r="M52" s="414"/>
      <c r="N52" s="555" t="s">
        <v>115</v>
      </c>
    </row>
    <row r="53" spans="1:14" s="20" customFormat="1" ht="12.75">
      <c r="A53" s="386"/>
      <c r="B53" s="492" t="s">
        <v>432</v>
      </c>
      <c r="C53" s="512"/>
      <c r="D53" s="389">
        <v>29</v>
      </c>
      <c r="E53" s="546" t="s">
        <v>364</v>
      </c>
      <c r="F53" s="423" t="s">
        <v>433</v>
      </c>
      <c r="G53" s="536">
        <v>36560</v>
      </c>
      <c r="H53" s="403"/>
      <c r="I53" s="389">
        <v>29</v>
      </c>
      <c r="J53" s="546" t="s">
        <v>364</v>
      </c>
      <c r="K53" s="423" t="s">
        <v>433</v>
      </c>
      <c r="L53" s="536">
        <v>36560</v>
      </c>
      <c r="M53" s="403"/>
      <c r="N53" s="393" t="s">
        <v>435</v>
      </c>
    </row>
    <row r="54" spans="1:14" s="20" customFormat="1" ht="24">
      <c r="A54" s="386"/>
      <c r="B54" s="492" t="s">
        <v>458</v>
      </c>
      <c r="C54" s="512"/>
      <c r="D54" s="389">
        <v>86</v>
      </c>
      <c r="E54" s="550" t="s">
        <v>364</v>
      </c>
      <c r="F54" s="556" t="s">
        <v>365</v>
      </c>
      <c r="G54" s="536">
        <v>36763</v>
      </c>
      <c r="H54" s="403"/>
      <c r="I54" s="389">
        <v>86</v>
      </c>
      <c r="J54" s="550" t="s">
        <v>364</v>
      </c>
      <c r="K54" s="556" t="s">
        <v>365</v>
      </c>
      <c r="L54" s="536">
        <v>36763</v>
      </c>
      <c r="M54" s="403"/>
      <c r="N54" s="393" t="s">
        <v>435</v>
      </c>
    </row>
    <row r="55" spans="1:14" s="20" customFormat="1" ht="24" customHeight="1">
      <c r="A55" s="386" t="s">
        <v>436</v>
      </c>
      <c r="B55" s="483"/>
      <c r="C55" s="512"/>
      <c r="D55" s="401">
        <f>SUM(D56)</f>
        <v>960</v>
      </c>
      <c r="E55" s="388"/>
      <c r="F55" s="401"/>
      <c r="G55" s="345"/>
      <c r="H55" s="391"/>
      <c r="I55" s="401">
        <f>SUM(I56)</f>
        <v>960</v>
      </c>
      <c r="J55" s="388"/>
      <c r="K55" s="401"/>
      <c r="L55" s="360"/>
      <c r="M55" s="403"/>
      <c r="N55" s="393"/>
    </row>
    <row r="56" spans="1:14" s="20" customFormat="1" ht="24">
      <c r="A56" s="433"/>
      <c r="B56" s="557" t="s">
        <v>563</v>
      </c>
      <c r="C56" s="558"/>
      <c r="D56" s="436">
        <v>960</v>
      </c>
      <c r="E56" s="559" t="s">
        <v>364</v>
      </c>
      <c r="F56" s="560" t="s">
        <v>562</v>
      </c>
      <c r="G56" s="561">
        <v>36718</v>
      </c>
      <c r="H56" s="562"/>
      <c r="I56" s="436">
        <v>960</v>
      </c>
      <c r="J56" s="559" t="s">
        <v>364</v>
      </c>
      <c r="K56" s="560" t="s">
        <v>636</v>
      </c>
      <c r="L56" s="561">
        <v>36852</v>
      </c>
      <c r="M56" s="439"/>
      <c r="N56" s="440"/>
    </row>
    <row r="57" spans="1:14" s="249" customFormat="1" ht="24" customHeight="1">
      <c r="A57" s="242"/>
      <c r="B57" s="314" t="s">
        <v>172</v>
      </c>
      <c r="C57" s="313"/>
      <c r="D57" s="251">
        <f>D7+D10+D12+D14+D18+D20+D32+D44+D55</f>
        <v>17951</v>
      </c>
      <c r="E57" s="244"/>
      <c r="F57" s="251"/>
      <c r="G57" s="251"/>
      <c r="H57" s="254"/>
      <c r="I57" s="251">
        <f>I7+I10+I12+I14+I18+I20+I32+I44+I55</f>
        <v>17951</v>
      </c>
      <c r="J57" s="244"/>
      <c r="K57" s="251"/>
      <c r="L57" s="251"/>
      <c r="M57" s="254"/>
      <c r="N57" s="302"/>
    </row>
    <row r="58" spans="1:14" s="14" customFormat="1" ht="12.75" customHeight="1">
      <c r="A58" s="121"/>
      <c r="B58" s="120"/>
      <c r="C58" s="65"/>
      <c r="D58" s="74"/>
      <c r="E58" s="66"/>
      <c r="F58" s="79"/>
      <c r="G58" s="79"/>
      <c r="H58" s="79"/>
      <c r="I58" s="74"/>
      <c r="J58" s="74"/>
      <c r="K58" s="74"/>
      <c r="L58" s="74"/>
      <c r="M58" s="74"/>
      <c r="N58" s="25"/>
    </row>
    <row r="59" spans="1:14" s="14" customFormat="1" ht="12.75" customHeight="1">
      <c r="A59" s="121"/>
      <c r="B59" s="219" t="s">
        <v>437</v>
      </c>
      <c r="C59" s="65"/>
      <c r="D59" s="74"/>
      <c r="E59" s="66"/>
      <c r="F59" s="79"/>
      <c r="G59" s="79"/>
      <c r="H59" s="79"/>
      <c r="I59" s="74"/>
      <c r="J59" s="74"/>
      <c r="K59" s="74"/>
      <c r="L59" s="74"/>
      <c r="M59" s="74"/>
      <c r="N59" s="25"/>
    </row>
    <row r="60" spans="1:14" s="44" customFormat="1" ht="12.75">
      <c r="A60" s="122"/>
      <c r="B60" s="151" t="s">
        <v>291</v>
      </c>
      <c r="C60" s="57"/>
      <c r="D60" s="40"/>
      <c r="E60" s="60"/>
      <c r="F60" s="41"/>
      <c r="G60" s="41"/>
      <c r="H60" s="40"/>
      <c r="I60" s="40"/>
      <c r="J60" s="40"/>
      <c r="K60" s="40"/>
      <c r="L60" s="40"/>
      <c r="M60" s="40"/>
      <c r="N60" s="42"/>
    </row>
    <row r="61" spans="1:14" s="44" customFormat="1" ht="12.75">
      <c r="A61" s="122"/>
      <c r="B61" s="151" t="s">
        <v>292</v>
      </c>
      <c r="C61" s="57"/>
      <c r="D61" s="40"/>
      <c r="E61" s="60"/>
      <c r="F61" s="41"/>
      <c r="G61" s="41"/>
      <c r="H61" s="40"/>
      <c r="I61" s="40"/>
      <c r="J61" s="40"/>
      <c r="K61" s="40"/>
      <c r="L61" s="40"/>
      <c r="M61" s="40"/>
      <c r="N61" s="42"/>
    </row>
    <row r="62" spans="1:14" s="44" customFormat="1" ht="12.75">
      <c r="A62" s="122"/>
      <c r="B62" s="151"/>
      <c r="C62" s="57"/>
      <c r="D62" s="40"/>
      <c r="E62" s="60"/>
      <c r="F62" s="41"/>
      <c r="G62" s="41"/>
      <c r="H62" s="40"/>
      <c r="I62" s="40"/>
      <c r="J62" s="40"/>
      <c r="K62" s="40"/>
      <c r="L62" s="40"/>
      <c r="M62" s="40"/>
      <c r="N62" s="42"/>
    </row>
    <row r="63" spans="1:14" s="44" customFormat="1" ht="12.75">
      <c r="A63" s="122"/>
      <c r="B63" s="152" t="s">
        <v>609</v>
      </c>
      <c r="C63" s="57"/>
      <c r="D63" s="40"/>
      <c r="E63" s="60"/>
      <c r="F63" s="41"/>
      <c r="G63" s="41"/>
      <c r="H63" s="40"/>
      <c r="I63" s="40"/>
      <c r="J63" s="40"/>
      <c r="K63" s="40"/>
      <c r="L63" s="40"/>
      <c r="M63" s="40"/>
      <c r="N63" s="42"/>
    </row>
    <row r="64" spans="1:14" s="44" customFormat="1" ht="12.75">
      <c r="A64" s="122"/>
      <c r="B64" s="151" t="s">
        <v>608</v>
      </c>
      <c r="C64" s="57"/>
      <c r="D64" s="40"/>
      <c r="E64" s="60"/>
      <c r="F64" s="41"/>
      <c r="G64" s="41"/>
      <c r="H64" s="40"/>
      <c r="I64" s="40"/>
      <c r="J64" s="40"/>
      <c r="K64" s="40"/>
      <c r="L64" s="40"/>
      <c r="M64" s="40"/>
      <c r="N64" s="42"/>
    </row>
    <row r="65" spans="1:14" s="44" customFormat="1" ht="12.75">
      <c r="A65" s="122"/>
      <c r="B65" s="151"/>
      <c r="C65" s="57"/>
      <c r="D65" s="40"/>
      <c r="E65" s="60"/>
      <c r="F65" s="41"/>
      <c r="G65" s="41"/>
      <c r="H65" s="40"/>
      <c r="I65" s="40"/>
      <c r="J65" s="40"/>
      <c r="K65" s="40"/>
      <c r="L65" s="40"/>
      <c r="M65" s="40"/>
      <c r="N65" s="42"/>
    </row>
    <row r="66" spans="1:14" s="44" customFormat="1" ht="12.75">
      <c r="A66" s="17"/>
      <c r="B66" s="151" t="s">
        <v>293</v>
      </c>
      <c r="C66" s="57"/>
      <c r="D66" s="40"/>
      <c r="E66" s="60"/>
      <c r="F66" s="41"/>
      <c r="G66" s="41"/>
      <c r="H66" s="40"/>
      <c r="I66" s="40"/>
      <c r="J66" s="40"/>
      <c r="K66" s="40"/>
      <c r="L66" s="40"/>
      <c r="M66" s="40"/>
      <c r="N66" s="42"/>
    </row>
    <row r="67" spans="1:14" s="44" customFormat="1" ht="12.75">
      <c r="A67" s="80"/>
      <c r="B67" s="151" t="s">
        <v>294</v>
      </c>
      <c r="C67" s="57"/>
      <c r="D67" s="40"/>
      <c r="E67" s="60"/>
      <c r="F67" s="41"/>
      <c r="G67" s="41"/>
      <c r="H67" s="40"/>
      <c r="I67" s="40"/>
      <c r="J67" s="40"/>
      <c r="K67" s="40"/>
      <c r="L67" s="40"/>
      <c r="M67" s="40"/>
      <c r="N67" s="42"/>
    </row>
    <row r="68" spans="1:14" s="44" customFormat="1" ht="12.75">
      <c r="A68" s="80"/>
      <c r="B68" s="151"/>
      <c r="C68" s="57"/>
      <c r="D68" s="40"/>
      <c r="E68" s="60"/>
      <c r="F68" s="41"/>
      <c r="G68" s="41"/>
      <c r="H68" s="40"/>
      <c r="I68" s="40"/>
      <c r="J68" s="40"/>
      <c r="K68" s="40"/>
      <c r="L68" s="40"/>
      <c r="M68" s="40"/>
      <c r="N68" s="42"/>
    </row>
    <row r="69" spans="1:14" s="44" customFormat="1" ht="12">
      <c r="A69" s="17"/>
      <c r="B69" s="43"/>
      <c r="C69" s="57"/>
      <c r="D69" s="40"/>
      <c r="E69" s="60"/>
      <c r="F69" s="41"/>
      <c r="G69" s="41"/>
      <c r="H69" s="40"/>
      <c r="I69" s="40"/>
      <c r="J69" s="40"/>
      <c r="K69" s="40"/>
      <c r="L69" s="40"/>
      <c r="M69" s="40"/>
      <c r="N69" s="42"/>
    </row>
    <row r="70" spans="1:14" s="44" customFormat="1" ht="12">
      <c r="A70" s="17"/>
      <c r="B70" s="43"/>
      <c r="C70" s="57"/>
      <c r="D70" s="40"/>
      <c r="E70" s="60"/>
      <c r="F70" s="41"/>
      <c r="G70" s="41"/>
      <c r="H70" s="40"/>
      <c r="I70" s="40"/>
      <c r="J70" s="40"/>
      <c r="K70" s="40"/>
      <c r="L70" s="40"/>
      <c r="M70" s="40"/>
      <c r="N70" s="42"/>
    </row>
    <row r="71" spans="1:14" s="44" customFormat="1" ht="12">
      <c r="A71" s="17"/>
      <c r="B71" s="43"/>
      <c r="C71" s="57"/>
      <c r="D71" s="40"/>
      <c r="E71" s="60"/>
      <c r="F71" s="41"/>
      <c r="G71" s="41"/>
      <c r="H71" s="40"/>
      <c r="I71" s="40"/>
      <c r="J71" s="40"/>
      <c r="K71" s="40"/>
      <c r="L71" s="40"/>
      <c r="M71" s="40"/>
      <c r="N71" s="42"/>
    </row>
    <row r="72" spans="1:14" s="44" customFormat="1" ht="12">
      <c r="A72" s="17"/>
      <c r="B72" s="43"/>
      <c r="C72" s="57"/>
      <c r="D72" s="40"/>
      <c r="E72" s="60"/>
      <c r="F72" s="41"/>
      <c r="G72" s="41"/>
      <c r="H72" s="40"/>
      <c r="I72" s="40"/>
      <c r="J72" s="40"/>
      <c r="K72" s="40"/>
      <c r="L72" s="40"/>
      <c r="M72" s="40"/>
      <c r="N72" s="42"/>
    </row>
    <row r="73" spans="1:14" s="44" customFormat="1" ht="12">
      <c r="A73" s="17"/>
      <c r="B73" s="43"/>
      <c r="C73" s="57"/>
      <c r="D73" s="40"/>
      <c r="E73" s="60"/>
      <c r="F73" s="41"/>
      <c r="G73" s="41"/>
      <c r="H73" s="40"/>
      <c r="I73" s="40"/>
      <c r="J73" s="40"/>
      <c r="K73" s="40"/>
      <c r="L73" s="40"/>
      <c r="M73" s="40"/>
      <c r="N73" s="42"/>
    </row>
  </sheetData>
  <printOptions horizontalCentered="1"/>
  <pageMargins left="0.3937007874015748" right="0.3937007874015748" top="0.5511811023622047" bottom="0.5511811023622047" header="0.35433070866141736" footer="0.31496062992125984"/>
  <pageSetup firstPageNumber="10" useFirstPageNumber="1" horizontalDpi="600" verticalDpi="600" orientation="landscape" paperSize="9" scale="70" r:id="rId1"/>
  <headerFooter alignWithMargins="0">
    <oddFooter>&amp;R&amp;"Arial,Grassetto"&amp;12&amp;P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H76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4.28125" style="17" customWidth="1"/>
    <col min="2" max="2" width="49.7109375" style="43" customWidth="1"/>
    <col min="3" max="3" width="5.57421875" style="106" customWidth="1"/>
    <col min="4" max="7" width="10.7109375" style="106" customWidth="1"/>
    <col min="8" max="8" width="5.57421875" style="106" customWidth="1"/>
    <col min="9" max="12" width="10.7109375" style="106" customWidth="1"/>
    <col min="13" max="13" width="5.57421875" style="56" customWidth="1"/>
    <col min="14" max="14" width="30.7109375" style="31" customWidth="1"/>
    <col min="15" max="16384" width="9.140625" style="3" customWidth="1"/>
  </cols>
  <sheetData>
    <row r="1" spans="1:14" s="13" customFormat="1" ht="19.5">
      <c r="A1" s="223" t="s">
        <v>344</v>
      </c>
      <c r="B1" s="34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32"/>
    </row>
    <row r="2" spans="1:14" s="1" customFormat="1" ht="19.5">
      <c r="A2" s="223" t="s">
        <v>327</v>
      </c>
      <c r="B2" s="35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33"/>
    </row>
    <row r="3" spans="1:14" s="2" customFormat="1" ht="12">
      <c r="A3" s="39"/>
      <c r="B3" s="36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53"/>
      <c r="N3" s="30" t="s">
        <v>345</v>
      </c>
    </row>
    <row r="4" spans="1:30" s="98" customFormat="1" ht="15.75">
      <c r="A4" s="93"/>
      <c r="B4" s="311"/>
      <c r="C4" s="101"/>
      <c r="D4" s="174" t="s">
        <v>315</v>
      </c>
      <c r="E4" s="175"/>
      <c r="F4" s="175"/>
      <c r="G4" s="176"/>
      <c r="H4" s="184"/>
      <c r="I4" s="174" t="s">
        <v>316</v>
      </c>
      <c r="J4" s="183"/>
      <c r="K4" s="183"/>
      <c r="L4" s="176"/>
      <c r="M4" s="101"/>
      <c r="N4" s="304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</row>
    <row r="5" spans="1:30" ht="39" customHeight="1">
      <c r="A5" s="77" t="s">
        <v>346</v>
      </c>
      <c r="B5" s="86"/>
      <c r="C5" s="64"/>
      <c r="D5" s="177" t="s">
        <v>347</v>
      </c>
      <c r="E5" s="178" t="s">
        <v>348</v>
      </c>
      <c r="F5" s="178" t="s">
        <v>349</v>
      </c>
      <c r="G5" s="179" t="s">
        <v>350</v>
      </c>
      <c r="H5" s="185"/>
      <c r="I5" s="177" t="s">
        <v>347</v>
      </c>
      <c r="J5" s="178" t="s">
        <v>348</v>
      </c>
      <c r="K5" s="178" t="s">
        <v>349</v>
      </c>
      <c r="L5" s="179" t="s">
        <v>350</v>
      </c>
      <c r="M5" s="64"/>
      <c r="N5" s="28" t="s">
        <v>351</v>
      </c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</row>
    <row r="6" spans="1:30" s="17" customFormat="1" ht="12.75">
      <c r="A6" s="11"/>
      <c r="B6" s="312"/>
      <c r="C6" s="65"/>
      <c r="D6" s="180"/>
      <c r="E6" s="181"/>
      <c r="F6" s="181"/>
      <c r="G6" s="182"/>
      <c r="H6" s="186"/>
      <c r="I6" s="180"/>
      <c r="J6" s="181"/>
      <c r="K6" s="181"/>
      <c r="L6" s="182"/>
      <c r="M6" s="65"/>
      <c r="N6" s="76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</row>
    <row r="7" spans="1:14" s="18" customFormat="1" ht="24.75" customHeight="1">
      <c r="A7" s="441" t="s">
        <v>442</v>
      </c>
      <c r="B7" s="507"/>
      <c r="C7" s="563"/>
      <c r="D7" s="382">
        <f>SUM(D8:D8)</f>
        <v>245</v>
      </c>
      <c r="E7" s="564"/>
      <c r="F7" s="564"/>
      <c r="G7" s="564"/>
      <c r="H7" s="563"/>
      <c r="I7" s="382">
        <f>SUM(I8:I8)</f>
        <v>245</v>
      </c>
      <c r="J7" s="564"/>
      <c r="K7" s="564"/>
      <c r="L7" s="564"/>
      <c r="M7" s="563"/>
      <c r="N7" s="510"/>
    </row>
    <row r="8" spans="1:14" s="20" customFormat="1" ht="24">
      <c r="A8" s="386"/>
      <c r="B8" s="495" t="s">
        <v>544</v>
      </c>
      <c r="C8" s="418"/>
      <c r="D8" s="389">
        <v>245</v>
      </c>
      <c r="E8" s="544" t="s">
        <v>154</v>
      </c>
      <c r="F8" s="397" t="s">
        <v>545</v>
      </c>
      <c r="G8" s="536">
        <v>36733</v>
      </c>
      <c r="H8" s="418"/>
      <c r="I8" s="389">
        <v>245</v>
      </c>
      <c r="J8" s="544" t="s">
        <v>154</v>
      </c>
      <c r="K8" s="397" t="s">
        <v>545</v>
      </c>
      <c r="L8" s="536">
        <v>36733</v>
      </c>
      <c r="M8" s="418"/>
      <c r="N8" s="404"/>
    </row>
    <row r="9" spans="1:14" s="38" customFormat="1" ht="17.25" customHeight="1">
      <c r="A9" s="386" t="s">
        <v>443</v>
      </c>
      <c r="B9" s="476"/>
      <c r="C9" s="418"/>
      <c r="D9" s="401">
        <f>SUM(D11:D16)</f>
        <v>4589</v>
      </c>
      <c r="E9" s="565"/>
      <c r="F9" s="565"/>
      <c r="G9" s="565"/>
      <c r="H9" s="418"/>
      <c r="I9" s="401">
        <f>SUM(I11:I16)</f>
        <v>4589</v>
      </c>
      <c r="J9" s="565"/>
      <c r="K9" s="565"/>
      <c r="L9" s="565"/>
      <c r="M9" s="418"/>
      <c r="N9" s="393"/>
    </row>
    <row r="10" spans="1:14" s="38" customFormat="1" ht="12.75">
      <c r="A10" s="425" t="s">
        <v>444</v>
      </c>
      <c r="B10" s="476"/>
      <c r="C10" s="566"/>
      <c r="D10" s="427"/>
      <c r="E10" s="567"/>
      <c r="F10" s="567"/>
      <c r="G10" s="567"/>
      <c r="H10" s="566"/>
      <c r="I10" s="427"/>
      <c r="J10" s="567"/>
      <c r="K10" s="567"/>
      <c r="L10" s="567"/>
      <c r="M10" s="566"/>
      <c r="N10" s="393"/>
    </row>
    <row r="11" spans="1:14" s="44" customFormat="1" ht="12.75">
      <c r="A11" s="386"/>
      <c r="B11" s="483" t="s">
        <v>295</v>
      </c>
      <c r="C11" s="418"/>
      <c r="D11" s="389">
        <v>2000</v>
      </c>
      <c r="E11" s="541" t="s">
        <v>364</v>
      </c>
      <c r="F11" s="541" t="s">
        <v>253</v>
      </c>
      <c r="G11" s="536">
        <v>36760</v>
      </c>
      <c r="H11" s="566"/>
      <c r="I11" s="389">
        <v>2000</v>
      </c>
      <c r="J11" s="541" t="s">
        <v>364</v>
      </c>
      <c r="K11" s="541" t="s">
        <v>365</v>
      </c>
      <c r="L11" s="536">
        <v>36843</v>
      </c>
      <c r="M11" s="418"/>
      <c r="N11" s="497"/>
    </row>
    <row r="12" spans="1:14" s="44" customFormat="1" ht="12.75">
      <c r="A12" s="386"/>
      <c r="B12" s="483"/>
      <c r="C12" s="418"/>
      <c r="D12" s="389">
        <v>1510</v>
      </c>
      <c r="E12" s="541" t="s">
        <v>364</v>
      </c>
      <c r="F12" s="544" t="s">
        <v>224</v>
      </c>
      <c r="G12" s="390">
        <v>36823</v>
      </c>
      <c r="H12" s="566"/>
      <c r="I12" s="389">
        <v>1510</v>
      </c>
      <c r="J12" s="541" t="s">
        <v>364</v>
      </c>
      <c r="K12" s="541" t="s">
        <v>365</v>
      </c>
      <c r="L12" s="536">
        <v>36852</v>
      </c>
      <c r="M12" s="418"/>
      <c r="N12" s="497"/>
    </row>
    <row r="13" spans="1:14" s="44" customFormat="1" ht="12.75" customHeight="1">
      <c r="A13" s="386"/>
      <c r="B13" s="492" t="s">
        <v>508</v>
      </c>
      <c r="C13" s="418"/>
      <c r="D13" s="389">
        <v>59</v>
      </c>
      <c r="E13" s="537" t="s">
        <v>364</v>
      </c>
      <c r="F13" s="544" t="s">
        <v>506</v>
      </c>
      <c r="G13" s="390">
        <v>36872</v>
      </c>
      <c r="H13" s="471"/>
      <c r="I13" s="389">
        <v>59</v>
      </c>
      <c r="J13" s="537" t="s">
        <v>364</v>
      </c>
      <c r="K13" s="544" t="s">
        <v>506</v>
      </c>
      <c r="L13" s="390">
        <v>36872</v>
      </c>
      <c r="M13" s="418"/>
      <c r="N13" s="497" t="s">
        <v>574</v>
      </c>
    </row>
    <row r="14" spans="1:14" s="44" customFormat="1" ht="12.75" customHeight="1">
      <c r="A14" s="386"/>
      <c r="B14" s="489" t="s">
        <v>445</v>
      </c>
      <c r="C14" s="418"/>
      <c r="D14" s="389">
        <v>400</v>
      </c>
      <c r="E14" s="541" t="s">
        <v>371</v>
      </c>
      <c r="F14" s="541" t="s">
        <v>365</v>
      </c>
      <c r="G14" s="536">
        <v>36643</v>
      </c>
      <c r="H14" s="418"/>
      <c r="I14" s="389">
        <v>400</v>
      </c>
      <c r="J14" s="541" t="s">
        <v>371</v>
      </c>
      <c r="K14" s="541" t="s">
        <v>365</v>
      </c>
      <c r="L14" s="536">
        <v>36643</v>
      </c>
      <c r="M14" s="418"/>
      <c r="N14" s="393"/>
    </row>
    <row r="15" spans="1:14" s="44" customFormat="1" ht="12.75" customHeight="1">
      <c r="A15" s="386"/>
      <c r="B15" s="491" t="s">
        <v>664</v>
      </c>
      <c r="C15" s="418"/>
      <c r="D15" s="389">
        <v>20</v>
      </c>
      <c r="E15" s="541" t="s">
        <v>599</v>
      </c>
      <c r="F15" s="541" t="s">
        <v>365</v>
      </c>
      <c r="G15" s="536">
        <v>36845</v>
      </c>
      <c r="H15" s="418"/>
      <c r="I15" s="389">
        <v>20</v>
      </c>
      <c r="J15" s="541" t="s">
        <v>599</v>
      </c>
      <c r="K15" s="541" t="s">
        <v>365</v>
      </c>
      <c r="L15" s="536">
        <v>36845</v>
      </c>
      <c r="M15" s="418"/>
      <c r="N15" s="393" t="s">
        <v>361</v>
      </c>
    </row>
    <row r="16" spans="1:14" s="44" customFormat="1" ht="12.75" customHeight="1">
      <c r="A16" s="386"/>
      <c r="B16" s="489" t="s">
        <v>638</v>
      </c>
      <c r="C16" s="418"/>
      <c r="D16" s="389">
        <v>600</v>
      </c>
      <c r="E16" s="541" t="s">
        <v>371</v>
      </c>
      <c r="F16" s="541" t="s">
        <v>248</v>
      </c>
      <c r="G16" s="536">
        <v>36858</v>
      </c>
      <c r="H16" s="418"/>
      <c r="I16" s="389">
        <v>600</v>
      </c>
      <c r="J16" s="541" t="s">
        <v>371</v>
      </c>
      <c r="K16" s="541" t="s">
        <v>248</v>
      </c>
      <c r="L16" s="536">
        <v>36858</v>
      </c>
      <c r="M16" s="418"/>
      <c r="N16" s="393"/>
    </row>
    <row r="17" spans="1:14" s="38" customFormat="1" ht="24.75" customHeight="1">
      <c r="A17" s="386" t="s">
        <v>443</v>
      </c>
      <c r="B17" s="476"/>
      <c r="C17" s="418"/>
      <c r="D17" s="401">
        <f>SUM(D19:D28)</f>
        <v>2593</v>
      </c>
      <c r="E17" s="565"/>
      <c r="F17" s="565"/>
      <c r="G17" s="565"/>
      <c r="H17" s="418"/>
      <c r="I17" s="401">
        <f>SUM(I19:I28)</f>
        <v>2593</v>
      </c>
      <c r="J17" s="565"/>
      <c r="K17" s="565"/>
      <c r="L17" s="565"/>
      <c r="M17" s="418"/>
      <c r="N17" s="393"/>
    </row>
    <row r="18" spans="1:14" s="38" customFormat="1" ht="12.75">
      <c r="A18" s="425" t="s">
        <v>459</v>
      </c>
      <c r="B18" s="476"/>
      <c r="C18" s="566"/>
      <c r="D18" s="568"/>
      <c r="E18" s="567"/>
      <c r="F18" s="567"/>
      <c r="G18" s="567"/>
      <c r="H18" s="566"/>
      <c r="I18" s="568"/>
      <c r="J18" s="567"/>
      <c r="K18" s="567"/>
      <c r="L18" s="567"/>
      <c r="M18" s="566"/>
      <c r="N18" s="393"/>
    </row>
    <row r="19" spans="1:14" s="44" customFormat="1" ht="12.75">
      <c r="A19" s="386"/>
      <c r="B19" s="489" t="s">
        <v>22</v>
      </c>
      <c r="C19" s="418"/>
      <c r="D19" s="389"/>
      <c r="E19" s="565"/>
      <c r="F19" s="565"/>
      <c r="G19" s="565"/>
      <c r="H19" s="418"/>
      <c r="I19" s="389"/>
      <c r="J19" s="565"/>
      <c r="K19" s="565"/>
      <c r="L19" s="565"/>
      <c r="M19" s="418"/>
      <c r="N19" s="393"/>
    </row>
    <row r="20" spans="1:14" s="215" customFormat="1" ht="12.75">
      <c r="A20" s="412"/>
      <c r="B20" s="490" t="s">
        <v>254</v>
      </c>
      <c r="C20" s="418"/>
      <c r="D20" s="389">
        <v>400</v>
      </c>
      <c r="E20" s="541" t="s">
        <v>364</v>
      </c>
      <c r="F20" s="541" t="s">
        <v>462</v>
      </c>
      <c r="G20" s="536">
        <v>36578</v>
      </c>
      <c r="H20" s="418"/>
      <c r="I20" s="389">
        <v>400</v>
      </c>
      <c r="J20" s="541" t="s">
        <v>364</v>
      </c>
      <c r="K20" s="541" t="s">
        <v>163</v>
      </c>
      <c r="L20" s="536">
        <v>36643</v>
      </c>
      <c r="M20" s="418"/>
      <c r="N20" s="494"/>
    </row>
    <row r="21" spans="1:14" s="215" customFormat="1" ht="24">
      <c r="A21" s="412"/>
      <c r="B21" s="569" t="s">
        <v>21</v>
      </c>
      <c r="C21" s="418"/>
      <c r="D21" s="389">
        <v>271</v>
      </c>
      <c r="E21" s="541" t="s">
        <v>364</v>
      </c>
      <c r="F21" s="541" t="s">
        <v>173</v>
      </c>
      <c r="G21" s="536">
        <v>36648</v>
      </c>
      <c r="H21" s="418"/>
      <c r="I21" s="389">
        <v>271</v>
      </c>
      <c r="J21" s="419" t="s">
        <v>364</v>
      </c>
      <c r="K21" s="389" t="s">
        <v>365</v>
      </c>
      <c r="L21" s="570" t="s">
        <v>641</v>
      </c>
      <c r="M21" s="418"/>
      <c r="N21" s="415"/>
    </row>
    <row r="22" spans="1:14" s="215" customFormat="1" ht="12.75">
      <c r="A22" s="412"/>
      <c r="B22" s="490" t="s">
        <v>675</v>
      </c>
      <c r="C22" s="418"/>
      <c r="D22" s="389">
        <v>354</v>
      </c>
      <c r="E22" s="541" t="s">
        <v>364</v>
      </c>
      <c r="F22" s="541" t="s">
        <v>528</v>
      </c>
      <c r="G22" s="536">
        <v>36832</v>
      </c>
      <c r="H22" s="418"/>
      <c r="I22" s="389">
        <v>354</v>
      </c>
      <c r="J22" s="541" t="s">
        <v>364</v>
      </c>
      <c r="K22" s="542" t="s">
        <v>636</v>
      </c>
      <c r="L22" s="536">
        <v>36852</v>
      </c>
      <c r="M22" s="418"/>
      <c r="N22" s="415"/>
    </row>
    <row r="23" spans="1:14" s="215" customFormat="1" ht="12.75">
      <c r="A23" s="412"/>
      <c r="B23" s="571" t="s">
        <v>250</v>
      </c>
      <c r="C23" s="418"/>
      <c r="D23" s="389">
        <v>764</v>
      </c>
      <c r="E23" s="541" t="s">
        <v>371</v>
      </c>
      <c r="F23" s="542" t="s">
        <v>245</v>
      </c>
      <c r="G23" s="536">
        <v>36858</v>
      </c>
      <c r="H23" s="418"/>
      <c r="I23" s="389">
        <v>764</v>
      </c>
      <c r="J23" s="541" t="s">
        <v>371</v>
      </c>
      <c r="K23" s="542" t="s">
        <v>245</v>
      </c>
      <c r="L23" s="536">
        <v>36858</v>
      </c>
      <c r="M23" s="418"/>
      <c r="N23" s="572" t="s">
        <v>246</v>
      </c>
    </row>
    <row r="24" spans="1:14" s="44" customFormat="1" ht="12.75" customHeight="1">
      <c r="A24" s="386"/>
      <c r="B24" s="573" t="s">
        <v>23</v>
      </c>
      <c r="C24" s="418"/>
      <c r="D24" s="389">
        <v>575</v>
      </c>
      <c r="E24" s="541" t="s">
        <v>364</v>
      </c>
      <c r="F24" s="541" t="s">
        <v>230</v>
      </c>
      <c r="G24" s="536">
        <v>36823</v>
      </c>
      <c r="H24" s="418"/>
      <c r="I24" s="389">
        <v>575</v>
      </c>
      <c r="J24" s="541" t="s">
        <v>364</v>
      </c>
      <c r="K24" s="389" t="s">
        <v>365</v>
      </c>
      <c r="L24" s="536">
        <v>36852</v>
      </c>
      <c r="M24" s="418"/>
      <c r="N24" s="488"/>
    </row>
    <row r="25" spans="1:14" s="44" customFormat="1" ht="12.75">
      <c r="A25" s="386"/>
      <c r="B25" s="573" t="s">
        <v>251</v>
      </c>
      <c r="C25" s="418"/>
      <c r="D25" s="389">
        <v>16</v>
      </c>
      <c r="E25" s="541" t="s">
        <v>359</v>
      </c>
      <c r="F25" s="541" t="s">
        <v>252</v>
      </c>
      <c r="G25" s="536">
        <v>36760</v>
      </c>
      <c r="H25" s="471"/>
      <c r="I25" s="389">
        <v>16</v>
      </c>
      <c r="J25" s="541" t="s">
        <v>359</v>
      </c>
      <c r="K25" s="541" t="s">
        <v>252</v>
      </c>
      <c r="L25" s="536">
        <v>36760</v>
      </c>
      <c r="M25" s="418"/>
      <c r="N25" s="415" t="s">
        <v>361</v>
      </c>
    </row>
    <row r="26" spans="1:14" s="44" customFormat="1" ht="24">
      <c r="A26" s="386"/>
      <c r="B26" s="495" t="s">
        <v>296</v>
      </c>
      <c r="C26" s="418"/>
      <c r="D26" s="389">
        <v>44</v>
      </c>
      <c r="E26" s="541" t="s">
        <v>391</v>
      </c>
      <c r="F26" s="541" t="s">
        <v>365</v>
      </c>
      <c r="G26" s="536">
        <v>36571</v>
      </c>
      <c r="H26" s="418"/>
      <c r="I26" s="389">
        <v>44</v>
      </c>
      <c r="J26" s="541" t="s">
        <v>391</v>
      </c>
      <c r="K26" s="541" t="s">
        <v>365</v>
      </c>
      <c r="L26" s="536">
        <v>36571</v>
      </c>
      <c r="M26" s="418"/>
      <c r="N26" s="393" t="s">
        <v>361</v>
      </c>
    </row>
    <row r="27" spans="1:14" s="215" customFormat="1" ht="12.75">
      <c r="A27" s="412"/>
      <c r="B27" s="495"/>
      <c r="C27" s="418"/>
      <c r="D27" s="389">
        <v>121</v>
      </c>
      <c r="E27" s="541" t="s">
        <v>364</v>
      </c>
      <c r="F27" s="541" t="s">
        <v>164</v>
      </c>
      <c r="G27" s="536">
        <v>36643</v>
      </c>
      <c r="H27" s="418"/>
      <c r="I27" s="389">
        <v>121</v>
      </c>
      <c r="J27" s="541" t="s">
        <v>364</v>
      </c>
      <c r="K27" s="541" t="s">
        <v>164</v>
      </c>
      <c r="L27" s="536">
        <v>36643</v>
      </c>
      <c r="M27" s="418"/>
      <c r="N27" s="415" t="s">
        <v>115</v>
      </c>
    </row>
    <row r="28" spans="1:14" s="215" customFormat="1" ht="24">
      <c r="A28" s="412"/>
      <c r="B28" s="495" t="s">
        <v>489</v>
      </c>
      <c r="C28" s="418"/>
      <c r="D28" s="389">
        <v>48</v>
      </c>
      <c r="E28" s="541" t="s">
        <v>359</v>
      </c>
      <c r="F28" s="397" t="s">
        <v>219</v>
      </c>
      <c r="G28" s="390">
        <v>36823</v>
      </c>
      <c r="H28" s="418"/>
      <c r="I28" s="389">
        <v>48</v>
      </c>
      <c r="J28" s="524" t="s">
        <v>359</v>
      </c>
      <c r="K28" s="397" t="s">
        <v>219</v>
      </c>
      <c r="L28" s="390">
        <v>36823</v>
      </c>
      <c r="M28" s="418"/>
      <c r="N28" s="415"/>
    </row>
    <row r="29" spans="1:14" s="18" customFormat="1" ht="20.25" customHeight="1">
      <c r="A29" s="386" t="s">
        <v>463</v>
      </c>
      <c r="B29" s="476"/>
      <c r="C29" s="418"/>
      <c r="D29" s="401"/>
      <c r="E29" s="565"/>
      <c r="F29" s="565"/>
      <c r="G29" s="565"/>
      <c r="H29" s="418"/>
      <c r="I29" s="401"/>
      <c r="J29" s="565"/>
      <c r="K29" s="565"/>
      <c r="L29" s="565"/>
      <c r="M29" s="418"/>
      <c r="N29" s="393"/>
    </row>
    <row r="30" spans="1:14" s="18" customFormat="1" ht="15.75" customHeight="1">
      <c r="A30" s="425" t="s">
        <v>464</v>
      </c>
      <c r="B30" s="476"/>
      <c r="C30" s="479"/>
      <c r="D30" s="401">
        <f>SUM(D31:D41)</f>
        <v>2482</v>
      </c>
      <c r="E30" s="574"/>
      <c r="F30" s="574"/>
      <c r="G30" s="574"/>
      <c r="H30" s="479"/>
      <c r="I30" s="401">
        <f>SUM(I31:I41)</f>
        <v>2482</v>
      </c>
      <c r="J30" s="574"/>
      <c r="K30" s="574"/>
      <c r="L30" s="574"/>
      <c r="M30" s="479"/>
      <c r="N30" s="393"/>
    </row>
    <row r="31" spans="1:14" s="44" customFormat="1" ht="12.75">
      <c r="A31" s="386"/>
      <c r="B31" s="483" t="s">
        <v>465</v>
      </c>
      <c r="C31" s="418"/>
      <c r="D31" s="389">
        <v>2000</v>
      </c>
      <c r="E31" s="541" t="s">
        <v>364</v>
      </c>
      <c r="F31" s="541" t="s">
        <v>157</v>
      </c>
      <c r="G31" s="536">
        <v>36634</v>
      </c>
      <c r="H31" s="418"/>
      <c r="I31" s="389">
        <v>2000</v>
      </c>
      <c r="J31" s="541" t="s">
        <v>364</v>
      </c>
      <c r="K31" s="541" t="s">
        <v>365</v>
      </c>
      <c r="L31" s="536">
        <v>36693</v>
      </c>
      <c r="M31" s="418"/>
      <c r="N31" s="393"/>
    </row>
    <row r="32" spans="1:14" s="44" customFormat="1" ht="12.75">
      <c r="A32" s="386"/>
      <c r="B32" s="483" t="s">
        <v>308</v>
      </c>
      <c r="C32" s="418"/>
      <c r="D32" s="389">
        <v>100</v>
      </c>
      <c r="E32" s="541" t="s">
        <v>391</v>
      </c>
      <c r="F32" s="541" t="s">
        <v>309</v>
      </c>
      <c r="G32" s="536">
        <v>36676</v>
      </c>
      <c r="H32" s="418"/>
      <c r="I32" s="389">
        <v>100</v>
      </c>
      <c r="J32" s="541" t="s">
        <v>391</v>
      </c>
      <c r="K32" s="541" t="s">
        <v>309</v>
      </c>
      <c r="L32" s="536">
        <v>36676</v>
      </c>
      <c r="M32" s="418"/>
      <c r="N32" s="393" t="s">
        <v>361</v>
      </c>
    </row>
    <row r="33" spans="1:14" s="44" customFormat="1" ht="12.75">
      <c r="A33" s="386"/>
      <c r="B33" s="483" t="s">
        <v>310</v>
      </c>
      <c r="C33" s="418"/>
      <c r="D33" s="389">
        <v>30</v>
      </c>
      <c r="E33" s="541" t="s">
        <v>371</v>
      </c>
      <c r="F33" s="541" t="s">
        <v>311</v>
      </c>
      <c r="G33" s="536">
        <v>36676</v>
      </c>
      <c r="H33" s="418"/>
      <c r="I33" s="389">
        <v>30</v>
      </c>
      <c r="J33" s="541" t="s">
        <v>371</v>
      </c>
      <c r="K33" s="541" t="s">
        <v>311</v>
      </c>
      <c r="L33" s="536">
        <v>36676</v>
      </c>
      <c r="M33" s="418"/>
      <c r="N33" s="393"/>
    </row>
    <row r="34" spans="1:14" s="44" customFormat="1" ht="12.75">
      <c r="A34" s="386"/>
      <c r="B34" s="483" t="s">
        <v>466</v>
      </c>
      <c r="C34" s="418"/>
      <c r="D34" s="389">
        <v>54</v>
      </c>
      <c r="E34" s="541" t="s">
        <v>371</v>
      </c>
      <c r="F34" s="541" t="s">
        <v>467</v>
      </c>
      <c r="G34" s="536">
        <v>36544</v>
      </c>
      <c r="H34" s="418"/>
      <c r="I34" s="389">
        <v>54</v>
      </c>
      <c r="J34" s="541" t="s">
        <v>371</v>
      </c>
      <c r="K34" s="524" t="s">
        <v>467</v>
      </c>
      <c r="L34" s="390">
        <v>36544</v>
      </c>
      <c r="M34" s="418"/>
      <c r="N34" s="393"/>
    </row>
    <row r="35" spans="1:14" s="44" customFormat="1" ht="12.75">
      <c r="A35" s="386"/>
      <c r="B35" s="492" t="s">
        <v>468</v>
      </c>
      <c r="C35" s="418"/>
      <c r="D35" s="526">
        <v>33</v>
      </c>
      <c r="E35" s="397" t="s">
        <v>371</v>
      </c>
      <c r="F35" s="541" t="s">
        <v>469</v>
      </c>
      <c r="G35" s="536">
        <v>36585</v>
      </c>
      <c r="H35" s="418"/>
      <c r="I35" s="389">
        <v>33</v>
      </c>
      <c r="J35" s="541" t="s">
        <v>371</v>
      </c>
      <c r="K35" s="524" t="s">
        <v>469</v>
      </c>
      <c r="L35" s="390">
        <v>36585</v>
      </c>
      <c r="M35" s="418"/>
      <c r="N35" s="393"/>
    </row>
    <row r="36" spans="1:14" s="44" customFormat="1" ht="12.75">
      <c r="A36" s="386"/>
      <c r="B36" s="495" t="s">
        <v>470</v>
      </c>
      <c r="C36" s="418"/>
      <c r="D36" s="526">
        <v>72</v>
      </c>
      <c r="E36" s="397" t="s">
        <v>371</v>
      </c>
      <c r="F36" s="541" t="s">
        <v>471</v>
      </c>
      <c r="G36" s="390">
        <v>36599</v>
      </c>
      <c r="H36" s="418"/>
      <c r="I36" s="526">
        <v>72</v>
      </c>
      <c r="J36" s="419" t="s">
        <v>371</v>
      </c>
      <c r="K36" s="397" t="s">
        <v>471</v>
      </c>
      <c r="L36" s="390">
        <v>36599</v>
      </c>
      <c r="M36" s="418"/>
      <c r="N36" s="393"/>
    </row>
    <row r="37" spans="1:14" s="215" customFormat="1" ht="12.75">
      <c r="A37" s="412"/>
      <c r="B37" s="481" t="s">
        <v>438</v>
      </c>
      <c r="C37" s="418"/>
      <c r="D37" s="526">
        <v>47</v>
      </c>
      <c r="E37" s="397" t="s">
        <v>359</v>
      </c>
      <c r="F37" s="541" t="s">
        <v>439</v>
      </c>
      <c r="G37" s="390">
        <v>36712</v>
      </c>
      <c r="H37" s="418"/>
      <c r="I37" s="526">
        <v>47</v>
      </c>
      <c r="J37" s="419" t="s">
        <v>359</v>
      </c>
      <c r="K37" s="397" t="s">
        <v>439</v>
      </c>
      <c r="L37" s="390">
        <v>36712</v>
      </c>
      <c r="M37" s="418"/>
      <c r="N37" s="415"/>
    </row>
    <row r="38" spans="1:14" s="215" customFormat="1" ht="12.75">
      <c r="A38" s="412"/>
      <c r="B38" s="481" t="s">
        <v>256</v>
      </c>
      <c r="C38" s="418"/>
      <c r="D38" s="526">
        <v>34</v>
      </c>
      <c r="E38" s="397" t="s">
        <v>364</v>
      </c>
      <c r="F38" s="541" t="s">
        <v>257</v>
      </c>
      <c r="G38" s="536">
        <v>36725</v>
      </c>
      <c r="H38" s="418"/>
      <c r="I38" s="526">
        <v>34</v>
      </c>
      <c r="J38" s="419" t="s">
        <v>364</v>
      </c>
      <c r="K38" s="397" t="s">
        <v>257</v>
      </c>
      <c r="L38" s="390">
        <v>36725</v>
      </c>
      <c r="M38" s="418"/>
      <c r="N38" s="393" t="s">
        <v>361</v>
      </c>
    </row>
    <row r="39" spans="1:14" s="215" customFormat="1" ht="24">
      <c r="A39" s="412"/>
      <c r="B39" s="575" t="s">
        <v>488</v>
      </c>
      <c r="C39" s="418"/>
      <c r="D39" s="389">
        <v>69</v>
      </c>
      <c r="E39" s="541" t="s">
        <v>371</v>
      </c>
      <c r="F39" s="541" t="s">
        <v>365</v>
      </c>
      <c r="G39" s="536">
        <v>36794</v>
      </c>
      <c r="H39" s="418"/>
      <c r="I39" s="526">
        <v>69</v>
      </c>
      <c r="J39" s="419" t="s">
        <v>371</v>
      </c>
      <c r="K39" s="397" t="s">
        <v>365</v>
      </c>
      <c r="L39" s="390">
        <v>36794</v>
      </c>
      <c r="M39" s="418"/>
      <c r="N39" s="393"/>
    </row>
    <row r="40" spans="1:14" s="215" customFormat="1" ht="24">
      <c r="A40" s="412"/>
      <c r="B40" s="481" t="s">
        <v>258</v>
      </c>
      <c r="C40" s="418"/>
      <c r="D40" s="389">
        <v>24</v>
      </c>
      <c r="E40" s="541" t="s">
        <v>371</v>
      </c>
      <c r="F40" s="541" t="s">
        <v>259</v>
      </c>
      <c r="G40" s="536">
        <v>36725</v>
      </c>
      <c r="H40" s="418"/>
      <c r="I40" s="526">
        <v>24</v>
      </c>
      <c r="J40" s="419" t="s">
        <v>371</v>
      </c>
      <c r="K40" s="397" t="s">
        <v>259</v>
      </c>
      <c r="L40" s="390">
        <v>36725</v>
      </c>
      <c r="M40" s="418"/>
      <c r="N40" s="393"/>
    </row>
    <row r="41" spans="1:14" s="215" customFormat="1" ht="24">
      <c r="A41" s="412"/>
      <c r="B41" s="481" t="s">
        <v>238</v>
      </c>
      <c r="C41" s="418"/>
      <c r="D41" s="526">
        <v>19</v>
      </c>
      <c r="E41" s="419" t="s">
        <v>371</v>
      </c>
      <c r="F41" s="397" t="s">
        <v>239</v>
      </c>
      <c r="G41" s="536">
        <v>36760</v>
      </c>
      <c r="H41" s="418"/>
      <c r="I41" s="526">
        <v>19</v>
      </c>
      <c r="J41" s="419" t="s">
        <v>371</v>
      </c>
      <c r="K41" s="397" t="s">
        <v>239</v>
      </c>
      <c r="L41" s="536">
        <v>36760</v>
      </c>
      <c r="M41" s="418"/>
      <c r="N41" s="393"/>
    </row>
    <row r="42" spans="1:14" s="18" customFormat="1" ht="24.75" customHeight="1">
      <c r="A42" s="386" t="s">
        <v>475</v>
      </c>
      <c r="B42" s="476"/>
      <c r="C42" s="418"/>
      <c r="D42" s="401"/>
      <c r="E42" s="565"/>
      <c r="F42" s="565"/>
      <c r="G42" s="565"/>
      <c r="H42" s="418"/>
      <c r="I42" s="401"/>
      <c r="J42" s="565"/>
      <c r="K42" s="565"/>
      <c r="L42" s="565"/>
      <c r="M42" s="418"/>
      <c r="N42" s="393"/>
    </row>
    <row r="43" spans="1:14" s="18" customFormat="1" ht="12.75">
      <c r="A43" s="425" t="s">
        <v>476</v>
      </c>
      <c r="B43" s="476"/>
      <c r="C43" s="479"/>
      <c r="D43" s="401">
        <f>SUM(D44:D51)</f>
        <v>860</v>
      </c>
      <c r="E43" s="574"/>
      <c r="F43" s="574"/>
      <c r="G43" s="574"/>
      <c r="H43" s="479"/>
      <c r="I43" s="401">
        <f>SUM(I44:I51)</f>
        <v>860</v>
      </c>
      <c r="J43" s="574"/>
      <c r="K43" s="574"/>
      <c r="L43" s="574"/>
      <c r="M43" s="479"/>
      <c r="N43" s="393"/>
    </row>
    <row r="44" spans="1:14" s="20" customFormat="1" ht="12.75">
      <c r="A44" s="386"/>
      <c r="B44" s="483" t="s">
        <v>477</v>
      </c>
      <c r="C44" s="418"/>
      <c r="D44" s="389"/>
      <c r="E44" s="565"/>
      <c r="F44" s="541"/>
      <c r="G44" s="565"/>
      <c r="H44" s="418"/>
      <c r="I44" s="389"/>
      <c r="J44" s="565"/>
      <c r="K44" s="565"/>
      <c r="L44" s="565"/>
      <c r="M44" s="418"/>
      <c r="N44" s="393"/>
    </row>
    <row r="45" spans="1:14" s="20" customFormat="1" ht="12.75">
      <c r="A45" s="386"/>
      <c r="B45" s="576" t="s">
        <v>106</v>
      </c>
      <c r="C45" s="418"/>
      <c r="D45" s="389">
        <v>180</v>
      </c>
      <c r="E45" s="541" t="s">
        <v>371</v>
      </c>
      <c r="F45" s="541" t="s">
        <v>478</v>
      </c>
      <c r="G45" s="536">
        <v>36557</v>
      </c>
      <c r="H45" s="418"/>
      <c r="I45" s="389">
        <v>180</v>
      </c>
      <c r="J45" s="541" t="s">
        <v>371</v>
      </c>
      <c r="K45" s="541" t="s">
        <v>478</v>
      </c>
      <c r="L45" s="536">
        <v>36557</v>
      </c>
      <c r="M45" s="418"/>
      <c r="N45" s="393"/>
    </row>
    <row r="46" spans="1:14" s="20" customFormat="1" ht="12.75">
      <c r="A46" s="386"/>
      <c r="B46" s="576" t="s">
        <v>107</v>
      </c>
      <c r="C46" s="418"/>
      <c r="D46" s="389">
        <v>200</v>
      </c>
      <c r="E46" s="541" t="s">
        <v>599</v>
      </c>
      <c r="F46" s="541" t="s">
        <v>365</v>
      </c>
      <c r="G46" s="536">
        <v>36847</v>
      </c>
      <c r="H46" s="418"/>
      <c r="I46" s="389">
        <v>200</v>
      </c>
      <c r="J46" s="541" t="s">
        <v>599</v>
      </c>
      <c r="K46" s="541" t="s">
        <v>365</v>
      </c>
      <c r="L46" s="536">
        <v>36847</v>
      </c>
      <c r="M46" s="418"/>
      <c r="N46" s="393" t="s">
        <v>191</v>
      </c>
    </row>
    <row r="47" spans="1:14" s="20" customFormat="1" ht="24">
      <c r="A47" s="386"/>
      <c r="B47" s="481" t="s">
        <v>24</v>
      </c>
      <c r="C47" s="418"/>
      <c r="D47" s="389">
        <v>400</v>
      </c>
      <c r="E47" s="541" t="s">
        <v>120</v>
      </c>
      <c r="F47" s="541" t="s">
        <v>121</v>
      </c>
      <c r="G47" s="536">
        <v>36620</v>
      </c>
      <c r="H47" s="418"/>
      <c r="I47" s="389">
        <v>400</v>
      </c>
      <c r="J47" s="541" t="s">
        <v>120</v>
      </c>
      <c r="K47" s="541" t="s">
        <v>121</v>
      </c>
      <c r="L47" s="536">
        <v>36620</v>
      </c>
      <c r="M47" s="418"/>
      <c r="N47" s="393" t="s">
        <v>115</v>
      </c>
    </row>
    <row r="48" spans="1:14" s="20" customFormat="1" ht="24">
      <c r="A48" s="386"/>
      <c r="B48" s="492" t="s">
        <v>479</v>
      </c>
      <c r="C48" s="418"/>
      <c r="D48" s="389">
        <v>11</v>
      </c>
      <c r="E48" s="541" t="s">
        <v>480</v>
      </c>
      <c r="F48" s="541" t="s">
        <v>482</v>
      </c>
      <c r="G48" s="536">
        <v>36557</v>
      </c>
      <c r="H48" s="418"/>
      <c r="I48" s="389">
        <v>11</v>
      </c>
      <c r="J48" s="541" t="s">
        <v>480</v>
      </c>
      <c r="K48" s="541" t="s">
        <v>482</v>
      </c>
      <c r="L48" s="536">
        <v>36557</v>
      </c>
      <c r="M48" s="418"/>
      <c r="N48" s="410" t="s">
        <v>491</v>
      </c>
    </row>
    <row r="49" spans="1:14" s="20" customFormat="1" ht="12.75">
      <c r="A49" s="386"/>
      <c r="B49" s="492"/>
      <c r="C49" s="418"/>
      <c r="D49" s="389">
        <v>2</v>
      </c>
      <c r="E49" s="541" t="s">
        <v>359</v>
      </c>
      <c r="F49" s="565"/>
      <c r="G49" s="565"/>
      <c r="H49" s="418"/>
      <c r="I49" s="389">
        <v>2</v>
      </c>
      <c r="J49" s="541" t="s">
        <v>359</v>
      </c>
      <c r="K49" s="565"/>
      <c r="L49" s="565"/>
      <c r="M49" s="418"/>
      <c r="N49" s="393"/>
    </row>
    <row r="50" spans="1:14" s="20" customFormat="1" ht="12.75">
      <c r="A50" s="386"/>
      <c r="B50" s="492" t="s">
        <v>97</v>
      </c>
      <c r="C50" s="418"/>
      <c r="D50" s="389">
        <v>12</v>
      </c>
      <c r="E50" s="541" t="s">
        <v>364</v>
      </c>
      <c r="F50" s="541" t="s">
        <v>365</v>
      </c>
      <c r="G50" s="536">
        <v>36859</v>
      </c>
      <c r="H50" s="418"/>
      <c r="I50" s="389">
        <v>12</v>
      </c>
      <c r="J50" s="541" t="s">
        <v>364</v>
      </c>
      <c r="K50" s="541" t="s">
        <v>365</v>
      </c>
      <c r="L50" s="536">
        <v>36859</v>
      </c>
      <c r="M50" s="418"/>
      <c r="N50" s="393" t="s">
        <v>425</v>
      </c>
    </row>
    <row r="51" spans="1:14" s="20" customFormat="1" ht="24">
      <c r="A51" s="386"/>
      <c r="B51" s="495" t="s">
        <v>617</v>
      </c>
      <c r="C51" s="418"/>
      <c r="D51" s="389">
        <v>55</v>
      </c>
      <c r="E51" s="541" t="s">
        <v>364</v>
      </c>
      <c r="F51" s="541" t="s">
        <v>365</v>
      </c>
      <c r="G51" s="390">
        <v>36860</v>
      </c>
      <c r="H51" s="418"/>
      <c r="I51" s="389">
        <v>55</v>
      </c>
      <c r="J51" s="541" t="s">
        <v>364</v>
      </c>
      <c r="K51" s="541" t="s">
        <v>365</v>
      </c>
      <c r="L51" s="390">
        <v>36860</v>
      </c>
      <c r="M51" s="418"/>
      <c r="N51" s="393" t="s">
        <v>361</v>
      </c>
    </row>
    <row r="52" spans="1:14" s="20" customFormat="1" ht="18.75" customHeight="1">
      <c r="A52" s="386" t="s">
        <v>548</v>
      </c>
      <c r="B52" s="476"/>
      <c r="C52" s="418"/>
      <c r="D52" s="515"/>
      <c r="E52" s="472"/>
      <c r="F52" s="515"/>
      <c r="G52" s="515"/>
      <c r="H52" s="515"/>
      <c r="I52" s="472"/>
      <c r="J52" s="515"/>
      <c r="K52" s="515"/>
      <c r="L52" s="472"/>
      <c r="M52" s="418"/>
      <c r="N52" s="393"/>
    </row>
    <row r="53" spans="1:14" s="20" customFormat="1" ht="12.75">
      <c r="A53" s="425" t="s">
        <v>549</v>
      </c>
      <c r="B53" s="577"/>
      <c r="C53" s="418"/>
      <c r="D53" s="401">
        <f>SUM(D54:D58)</f>
        <v>508</v>
      </c>
      <c r="E53" s="472"/>
      <c r="F53" s="515"/>
      <c r="G53" s="472"/>
      <c r="H53" s="515"/>
      <c r="I53" s="578">
        <f>SUM(I54:I58)</f>
        <v>508</v>
      </c>
      <c r="J53" s="515"/>
      <c r="K53" s="515"/>
      <c r="L53" s="472"/>
      <c r="M53" s="418"/>
      <c r="N53" s="393"/>
    </row>
    <row r="54" spans="1:34" s="20" customFormat="1" ht="24">
      <c r="A54" s="579"/>
      <c r="B54" s="492" t="s">
        <v>550</v>
      </c>
      <c r="C54" s="418"/>
      <c r="D54" s="389">
        <v>74</v>
      </c>
      <c r="E54" s="541" t="s">
        <v>551</v>
      </c>
      <c r="F54" s="397" t="s">
        <v>552</v>
      </c>
      <c r="G54" s="536">
        <v>36733</v>
      </c>
      <c r="H54" s="471"/>
      <c r="I54" s="389">
        <v>74</v>
      </c>
      <c r="J54" s="397" t="s">
        <v>551</v>
      </c>
      <c r="K54" s="541" t="s">
        <v>552</v>
      </c>
      <c r="L54" s="390">
        <v>36733</v>
      </c>
      <c r="M54" s="418"/>
      <c r="N54" s="415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</row>
    <row r="55" spans="1:34" s="20" customFormat="1" ht="12.75">
      <c r="A55" s="579"/>
      <c r="B55" s="492"/>
      <c r="C55" s="418"/>
      <c r="D55" s="389">
        <v>149</v>
      </c>
      <c r="E55" s="541" t="s">
        <v>565</v>
      </c>
      <c r="F55" s="515"/>
      <c r="G55" s="472"/>
      <c r="H55" s="471"/>
      <c r="I55" s="389">
        <v>149</v>
      </c>
      <c r="J55" s="541" t="s">
        <v>565</v>
      </c>
      <c r="K55" s="515"/>
      <c r="L55" s="515"/>
      <c r="M55" s="418"/>
      <c r="N55" s="415"/>
      <c r="O55" s="226"/>
      <c r="P55" s="226"/>
      <c r="Q55" s="226"/>
      <c r="R55" s="226"/>
      <c r="S55" s="226"/>
      <c r="T55" s="226"/>
      <c r="U55" s="226"/>
      <c r="V55" s="226"/>
      <c r="W55" s="226"/>
      <c r="X55" s="226"/>
      <c r="Y55" s="226"/>
      <c r="Z55" s="226"/>
      <c r="AA55" s="226"/>
      <c r="AB55" s="226"/>
      <c r="AC55" s="226"/>
      <c r="AD55" s="226"/>
      <c r="AE55" s="226"/>
      <c r="AF55" s="226"/>
      <c r="AG55" s="226"/>
      <c r="AH55" s="226"/>
    </row>
    <row r="56" spans="1:34" s="20" customFormat="1" ht="12.75">
      <c r="A56" s="579"/>
      <c r="B56" s="492"/>
      <c r="C56" s="418"/>
      <c r="D56" s="389">
        <v>200</v>
      </c>
      <c r="E56" s="541" t="s">
        <v>154</v>
      </c>
      <c r="F56" s="515"/>
      <c r="G56" s="472"/>
      <c r="H56" s="471"/>
      <c r="I56" s="389">
        <v>200</v>
      </c>
      <c r="J56" s="541" t="s">
        <v>154</v>
      </c>
      <c r="K56" s="515"/>
      <c r="L56" s="515"/>
      <c r="M56" s="418"/>
      <c r="N56" s="415"/>
      <c r="O56" s="226"/>
      <c r="P56" s="226"/>
      <c r="Q56" s="226"/>
      <c r="R56" s="226"/>
      <c r="S56" s="226"/>
      <c r="T56" s="226"/>
      <c r="U56" s="226"/>
      <c r="V56" s="226"/>
      <c r="W56" s="226"/>
      <c r="X56" s="226"/>
      <c r="Y56" s="226"/>
      <c r="Z56" s="226"/>
      <c r="AA56" s="226"/>
      <c r="AB56" s="226"/>
      <c r="AC56" s="226"/>
      <c r="AD56" s="226"/>
      <c r="AE56" s="226"/>
      <c r="AF56" s="226"/>
      <c r="AG56" s="226"/>
      <c r="AH56" s="226"/>
    </row>
    <row r="57" spans="1:34" s="20" customFormat="1" ht="24">
      <c r="A57" s="579"/>
      <c r="B57" s="492" t="s">
        <v>512</v>
      </c>
      <c r="C57" s="418"/>
      <c r="D57" s="389">
        <v>67</v>
      </c>
      <c r="E57" s="580" t="s">
        <v>371</v>
      </c>
      <c r="F57" s="541" t="s">
        <v>365</v>
      </c>
      <c r="G57" s="536">
        <v>36851</v>
      </c>
      <c r="H57" s="471"/>
      <c r="I57" s="389">
        <v>67</v>
      </c>
      <c r="J57" s="580" t="s">
        <v>371</v>
      </c>
      <c r="K57" s="541" t="s">
        <v>365</v>
      </c>
      <c r="L57" s="536">
        <v>36851</v>
      </c>
      <c r="M57" s="418"/>
      <c r="N57" s="415"/>
      <c r="O57" s="226"/>
      <c r="P57" s="226"/>
      <c r="Q57" s="226"/>
      <c r="R57" s="226"/>
      <c r="S57" s="226"/>
      <c r="T57" s="226"/>
      <c r="U57" s="226"/>
      <c r="V57" s="226"/>
      <c r="W57" s="226"/>
      <c r="X57" s="226"/>
      <c r="Y57" s="226"/>
      <c r="Z57" s="226"/>
      <c r="AA57" s="226"/>
      <c r="AB57" s="226"/>
      <c r="AC57" s="226"/>
      <c r="AD57" s="226"/>
      <c r="AE57" s="226"/>
      <c r="AF57" s="226"/>
      <c r="AG57" s="226"/>
      <c r="AH57" s="226"/>
    </row>
    <row r="58" spans="1:34" s="20" customFormat="1" ht="24">
      <c r="A58" s="579"/>
      <c r="B58" s="492" t="s">
        <v>369</v>
      </c>
      <c r="C58" s="418"/>
      <c r="D58" s="389">
        <v>18</v>
      </c>
      <c r="E58" s="580" t="s">
        <v>371</v>
      </c>
      <c r="F58" s="541" t="s">
        <v>365</v>
      </c>
      <c r="G58" s="536">
        <v>36853</v>
      </c>
      <c r="H58" s="471"/>
      <c r="I58" s="389">
        <v>18</v>
      </c>
      <c r="J58" s="580" t="s">
        <v>371</v>
      </c>
      <c r="K58" s="541" t="s">
        <v>365</v>
      </c>
      <c r="L58" s="536">
        <v>36853</v>
      </c>
      <c r="M58" s="418"/>
      <c r="N58" s="415" t="s">
        <v>361</v>
      </c>
      <c r="O58" s="226"/>
      <c r="P58" s="226"/>
      <c r="Q58" s="226"/>
      <c r="R58" s="226"/>
      <c r="S58" s="226"/>
      <c r="T58" s="226"/>
      <c r="U58" s="226"/>
      <c r="V58" s="226"/>
      <c r="W58" s="226"/>
      <c r="X58" s="226"/>
      <c r="Y58" s="226"/>
      <c r="Z58" s="226"/>
      <c r="AA58" s="226"/>
      <c r="AB58" s="226"/>
      <c r="AC58" s="226"/>
      <c r="AD58" s="226"/>
      <c r="AE58" s="226"/>
      <c r="AF58" s="226"/>
      <c r="AG58" s="226"/>
      <c r="AH58" s="226"/>
    </row>
    <row r="59" spans="1:34" s="18" customFormat="1" ht="24.75" customHeight="1">
      <c r="A59" s="386" t="s">
        <v>492</v>
      </c>
      <c r="B59" s="476"/>
      <c r="C59" s="418"/>
      <c r="D59" s="401">
        <f>SUM(D60:D63)</f>
        <v>1836</v>
      </c>
      <c r="E59" s="565"/>
      <c r="F59" s="565"/>
      <c r="G59" s="565"/>
      <c r="H59" s="418"/>
      <c r="I59" s="401">
        <f>SUM(I60:I63)</f>
        <v>1836</v>
      </c>
      <c r="J59" s="565"/>
      <c r="K59" s="565"/>
      <c r="L59" s="565"/>
      <c r="M59" s="418"/>
      <c r="N59" s="415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</row>
    <row r="60" spans="1:34" s="20" customFormat="1" ht="12.75">
      <c r="A60" s="386"/>
      <c r="B60" s="483" t="s">
        <v>494</v>
      </c>
      <c r="C60" s="418"/>
      <c r="D60" s="389">
        <v>530</v>
      </c>
      <c r="E60" s="541" t="s">
        <v>371</v>
      </c>
      <c r="F60" s="541" t="s">
        <v>495</v>
      </c>
      <c r="G60" s="581" t="s">
        <v>496</v>
      </c>
      <c r="H60" s="418"/>
      <c r="I60" s="389">
        <v>530</v>
      </c>
      <c r="J60" s="541" t="s">
        <v>371</v>
      </c>
      <c r="K60" s="541" t="s">
        <v>495</v>
      </c>
      <c r="L60" s="581" t="s">
        <v>496</v>
      </c>
      <c r="M60" s="418"/>
      <c r="N60" s="415"/>
      <c r="O60" s="226"/>
      <c r="P60" s="226"/>
      <c r="Q60" s="226"/>
      <c r="R60" s="226"/>
      <c r="S60" s="226"/>
      <c r="T60" s="226"/>
      <c r="U60" s="226"/>
      <c r="V60" s="226"/>
      <c r="W60" s="226"/>
      <c r="X60" s="226"/>
      <c r="Y60" s="226"/>
      <c r="Z60" s="226"/>
      <c r="AA60" s="226"/>
      <c r="AB60" s="226"/>
      <c r="AC60" s="226"/>
      <c r="AD60" s="226"/>
      <c r="AE60" s="226"/>
      <c r="AF60" s="226"/>
      <c r="AG60" s="226"/>
      <c r="AH60" s="226"/>
    </row>
    <row r="61" spans="1:34" s="20" customFormat="1" ht="24">
      <c r="A61" s="386"/>
      <c r="B61" s="492" t="s">
        <v>497</v>
      </c>
      <c r="C61" s="418"/>
      <c r="D61" s="389">
        <v>166</v>
      </c>
      <c r="E61" s="541" t="s">
        <v>371</v>
      </c>
      <c r="F61" s="541" t="s">
        <v>498</v>
      </c>
      <c r="G61" s="581" t="s">
        <v>496</v>
      </c>
      <c r="H61" s="418"/>
      <c r="I61" s="389">
        <v>166</v>
      </c>
      <c r="J61" s="541" t="s">
        <v>371</v>
      </c>
      <c r="K61" s="541" t="s">
        <v>498</v>
      </c>
      <c r="L61" s="581" t="s">
        <v>496</v>
      </c>
      <c r="M61" s="418"/>
      <c r="N61" s="415"/>
      <c r="O61" s="226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</row>
    <row r="62" spans="1:34" s="20" customFormat="1" ht="24">
      <c r="A62" s="386"/>
      <c r="B62" s="492" t="s">
        <v>453</v>
      </c>
      <c r="C62" s="418"/>
      <c r="D62" s="389">
        <v>269</v>
      </c>
      <c r="E62" s="541" t="s">
        <v>371</v>
      </c>
      <c r="F62" s="541" t="s">
        <v>365</v>
      </c>
      <c r="G62" s="536">
        <v>36881</v>
      </c>
      <c r="H62" s="418"/>
      <c r="I62" s="389">
        <v>269</v>
      </c>
      <c r="J62" s="541" t="s">
        <v>371</v>
      </c>
      <c r="K62" s="541" t="s">
        <v>365</v>
      </c>
      <c r="L62" s="581">
        <v>36881</v>
      </c>
      <c r="M62" s="418"/>
      <c r="N62" s="415"/>
      <c r="O62" s="22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</row>
    <row r="63" spans="1:34" s="20" customFormat="1" ht="12.75">
      <c r="A63" s="386"/>
      <c r="B63" s="492" t="s">
        <v>184</v>
      </c>
      <c r="C63" s="418"/>
      <c r="D63" s="389">
        <v>871</v>
      </c>
      <c r="E63" s="541" t="s">
        <v>371</v>
      </c>
      <c r="F63" s="541" t="s">
        <v>183</v>
      </c>
      <c r="G63" s="536">
        <v>36662</v>
      </c>
      <c r="H63" s="418"/>
      <c r="I63" s="389">
        <v>871</v>
      </c>
      <c r="J63" s="541" t="s">
        <v>371</v>
      </c>
      <c r="K63" s="541" t="s">
        <v>183</v>
      </c>
      <c r="L63" s="581">
        <v>36662</v>
      </c>
      <c r="M63" s="418"/>
      <c r="N63" s="415" t="s">
        <v>493</v>
      </c>
      <c r="O63" s="226"/>
      <c r="P63" s="226"/>
      <c r="Q63" s="226"/>
      <c r="R63" s="226"/>
      <c r="S63" s="226"/>
      <c r="T63" s="226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</row>
    <row r="64" spans="1:34" s="20" customFormat="1" ht="24" customHeight="1">
      <c r="A64" s="425" t="s">
        <v>500</v>
      </c>
      <c r="B64" s="495"/>
      <c r="C64" s="418"/>
      <c r="D64" s="401">
        <f>SUM(D65:D68)</f>
        <v>5125</v>
      </c>
      <c r="E64" s="565"/>
      <c r="F64" s="565"/>
      <c r="G64" s="536"/>
      <c r="H64" s="418"/>
      <c r="I64" s="401">
        <f>SUM(I65:I68)</f>
        <v>5125</v>
      </c>
      <c r="J64" s="565"/>
      <c r="K64" s="565"/>
      <c r="L64" s="581"/>
      <c r="M64" s="418"/>
      <c r="N64" s="415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</row>
    <row r="65" spans="1:34" s="20" customFormat="1" ht="12" customHeight="1">
      <c r="A65" s="425"/>
      <c r="B65" s="582" t="s">
        <v>290</v>
      </c>
      <c r="C65" s="418"/>
      <c r="D65" s="389">
        <v>595</v>
      </c>
      <c r="E65" s="542" t="s">
        <v>565</v>
      </c>
      <c r="F65" s="541" t="s">
        <v>483</v>
      </c>
      <c r="G65" s="536">
        <v>36816</v>
      </c>
      <c r="H65" s="418"/>
      <c r="I65" s="389">
        <v>595</v>
      </c>
      <c r="J65" s="542" t="s">
        <v>565</v>
      </c>
      <c r="K65" s="541" t="s">
        <v>483</v>
      </c>
      <c r="L65" s="581">
        <v>36816</v>
      </c>
      <c r="M65" s="418"/>
      <c r="N65" s="415" t="s">
        <v>493</v>
      </c>
      <c r="O65" s="226"/>
      <c r="P65" s="226"/>
      <c r="Q65" s="226"/>
      <c r="R65" s="226"/>
      <c r="S65" s="226"/>
      <c r="T65" s="226"/>
      <c r="U65" s="226"/>
      <c r="V65" s="226"/>
      <c r="W65" s="226"/>
      <c r="X65" s="226"/>
      <c r="Y65" s="226"/>
      <c r="Z65" s="226"/>
      <c r="AA65" s="226"/>
      <c r="AB65" s="226"/>
      <c r="AC65" s="226"/>
      <c r="AD65" s="226"/>
      <c r="AE65" s="226"/>
      <c r="AF65" s="226"/>
      <c r="AG65" s="226"/>
      <c r="AH65" s="226"/>
    </row>
    <row r="66" spans="1:34" s="20" customFormat="1" ht="12.75">
      <c r="A66" s="425"/>
      <c r="B66" s="582"/>
      <c r="C66" s="418"/>
      <c r="D66" s="583">
        <v>3870</v>
      </c>
      <c r="E66" s="584" t="s">
        <v>319</v>
      </c>
      <c r="F66" s="565"/>
      <c r="G66" s="536"/>
      <c r="H66" s="418"/>
      <c r="I66" s="583">
        <v>3870</v>
      </c>
      <c r="J66" s="585" t="s">
        <v>275</v>
      </c>
      <c r="K66" s="565"/>
      <c r="L66" s="581"/>
      <c r="M66" s="418"/>
      <c r="N66" s="586"/>
      <c r="O66" s="226"/>
      <c r="P66" s="226"/>
      <c r="Q66" s="226"/>
      <c r="R66" s="226"/>
      <c r="S66" s="226"/>
      <c r="T66" s="226"/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</row>
    <row r="67" spans="1:34" s="20" customFormat="1" ht="12.75">
      <c r="A67" s="425"/>
      <c r="B67" s="582"/>
      <c r="C67" s="418"/>
      <c r="D67" s="583">
        <v>500</v>
      </c>
      <c r="E67" s="584" t="s">
        <v>364</v>
      </c>
      <c r="F67" s="565"/>
      <c r="G67" s="536"/>
      <c r="H67" s="418"/>
      <c r="I67" s="583">
        <v>500</v>
      </c>
      <c r="J67" s="584" t="s">
        <v>364</v>
      </c>
      <c r="K67" s="542" t="s">
        <v>636</v>
      </c>
      <c r="L67" s="581">
        <v>36852</v>
      </c>
      <c r="M67" s="418"/>
      <c r="N67" s="58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</row>
    <row r="68" spans="1:14" s="226" customFormat="1" ht="24">
      <c r="A68" s="587"/>
      <c r="B68" s="588" t="s">
        <v>419</v>
      </c>
      <c r="C68" s="501"/>
      <c r="D68" s="436">
        <v>160</v>
      </c>
      <c r="E68" s="589" t="s">
        <v>371</v>
      </c>
      <c r="F68" s="590" t="s">
        <v>110</v>
      </c>
      <c r="G68" s="561">
        <v>36683</v>
      </c>
      <c r="H68" s="501"/>
      <c r="I68" s="436">
        <v>160</v>
      </c>
      <c r="J68" s="589" t="s">
        <v>371</v>
      </c>
      <c r="K68" s="590" t="s">
        <v>110</v>
      </c>
      <c r="L68" s="591">
        <v>36683</v>
      </c>
      <c r="M68" s="501"/>
      <c r="N68" s="454" t="s">
        <v>493</v>
      </c>
    </row>
    <row r="69" spans="1:14" s="249" customFormat="1" ht="24" customHeight="1">
      <c r="A69" s="242"/>
      <c r="B69" s="314" t="s">
        <v>172</v>
      </c>
      <c r="C69" s="252"/>
      <c r="D69" s="255">
        <f>D7+D9+D17+D30+D43+D59+D64+D53</f>
        <v>18238</v>
      </c>
      <c r="E69" s="256"/>
      <c r="F69" s="257"/>
      <c r="G69" s="257"/>
      <c r="H69" s="252"/>
      <c r="I69" s="255">
        <f>I7+I9+I17+I30+I43+I59+I64+I53</f>
        <v>18238</v>
      </c>
      <c r="J69" s="256"/>
      <c r="K69" s="257"/>
      <c r="L69" s="257"/>
      <c r="M69" s="252"/>
      <c r="N69" s="302"/>
    </row>
    <row r="70" spans="2:14" s="44" customFormat="1" ht="12.75" customHeight="1">
      <c r="B70" s="43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42"/>
    </row>
    <row r="71" ht="12.75">
      <c r="B71" s="273"/>
    </row>
    <row r="72" ht="12.75">
      <c r="B72" s="296"/>
    </row>
    <row r="73" ht="12.75">
      <c r="B73" s="273"/>
    </row>
    <row r="74" ht="12.75">
      <c r="B74" s="273"/>
    </row>
    <row r="75" ht="12.75">
      <c r="B75" s="273"/>
    </row>
    <row r="76" ht="12">
      <c r="B76" s="227"/>
    </row>
  </sheetData>
  <printOptions horizontalCentered="1"/>
  <pageMargins left="0.3937007874015748" right="0.3937007874015748" top="0.5511811023622047" bottom="0.5511811023622047" header="0.35433070866141736" footer="0.31496062992125984"/>
  <pageSetup firstPageNumber="12" useFirstPageNumber="1" horizontalDpi="600" verticalDpi="600" orientation="landscape" paperSize="9" scale="70" r:id="rId1"/>
  <headerFooter alignWithMargins="0">
    <oddFooter>&amp;R&amp;"Arial,Grassetto"&amp;12&amp;P</oddFooter>
  </headerFooter>
  <rowBreaks count="1" manualBreakCount="1">
    <brk id="4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H93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4.28125" style="44" customWidth="1"/>
    <col min="2" max="2" width="49.7109375" style="43" customWidth="1"/>
    <col min="3" max="3" width="5.57421875" style="105" customWidth="1"/>
    <col min="4" max="7" width="10.7109375" style="105" customWidth="1"/>
    <col min="8" max="8" width="5.57421875" style="105" customWidth="1"/>
    <col min="9" max="12" width="10.7109375" style="105" customWidth="1"/>
    <col min="13" max="13" width="5.57421875" style="105" customWidth="1"/>
    <col min="14" max="14" width="30.7109375" style="41" customWidth="1"/>
    <col min="15" max="16384" width="9.140625" style="3" customWidth="1"/>
  </cols>
  <sheetData>
    <row r="1" spans="1:14" s="13" customFormat="1" ht="19.5">
      <c r="A1" s="224" t="s">
        <v>344</v>
      </c>
      <c r="B1" s="112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109"/>
    </row>
    <row r="2" spans="1:14" s="1" customFormat="1" ht="19.5">
      <c r="A2" s="224" t="s">
        <v>328</v>
      </c>
      <c r="B2" s="113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6"/>
    </row>
    <row r="3" spans="1:14" s="2" customFormat="1" ht="12">
      <c r="A3" s="20"/>
      <c r="B3" s="36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29" t="s">
        <v>345</v>
      </c>
    </row>
    <row r="4" spans="1:14" s="98" customFormat="1" ht="15.75">
      <c r="A4" s="103"/>
      <c r="B4" s="114"/>
      <c r="C4" s="110"/>
      <c r="D4" s="174" t="s">
        <v>315</v>
      </c>
      <c r="E4" s="175"/>
      <c r="F4" s="175"/>
      <c r="G4" s="176"/>
      <c r="H4" s="184"/>
      <c r="I4" s="174" t="s">
        <v>316</v>
      </c>
      <c r="J4" s="183"/>
      <c r="K4" s="183"/>
      <c r="L4" s="176"/>
      <c r="M4" s="187"/>
      <c r="N4" s="308"/>
    </row>
    <row r="5" spans="1:14" ht="39" customHeight="1">
      <c r="A5" s="77" t="s">
        <v>346</v>
      </c>
      <c r="B5" s="83"/>
      <c r="C5" s="111"/>
      <c r="D5" s="177" t="s">
        <v>347</v>
      </c>
      <c r="E5" s="178" t="s">
        <v>348</v>
      </c>
      <c r="F5" s="178" t="s">
        <v>349</v>
      </c>
      <c r="G5" s="179" t="s">
        <v>350</v>
      </c>
      <c r="H5" s="185"/>
      <c r="I5" s="177" t="s">
        <v>347</v>
      </c>
      <c r="J5" s="178" t="s">
        <v>348</v>
      </c>
      <c r="K5" s="178" t="s">
        <v>349</v>
      </c>
      <c r="L5" s="179" t="s">
        <v>350</v>
      </c>
      <c r="M5" s="188"/>
      <c r="N5" s="309" t="s">
        <v>351</v>
      </c>
    </row>
    <row r="6" spans="1:14" s="17" customFormat="1" ht="12.75">
      <c r="A6" s="104"/>
      <c r="B6" s="115"/>
      <c r="C6" s="55"/>
      <c r="D6" s="180"/>
      <c r="E6" s="181"/>
      <c r="F6" s="181"/>
      <c r="G6" s="182"/>
      <c r="H6" s="186"/>
      <c r="I6" s="180"/>
      <c r="J6" s="181"/>
      <c r="K6" s="181"/>
      <c r="L6" s="182"/>
      <c r="M6" s="67"/>
      <c r="N6" s="310"/>
    </row>
    <row r="7" spans="1:14" s="18" customFormat="1" ht="24.75" customHeight="1">
      <c r="A7" s="441" t="s">
        <v>516</v>
      </c>
      <c r="B7" s="592"/>
      <c r="C7" s="381"/>
      <c r="D7" s="382">
        <f>SUM(D8:D10)</f>
        <v>1800</v>
      </c>
      <c r="E7" s="564"/>
      <c r="F7" s="564"/>
      <c r="G7" s="564"/>
      <c r="H7" s="563"/>
      <c r="I7" s="382">
        <f>SUM(I8:I10)</f>
        <v>1800</v>
      </c>
      <c r="J7" s="564"/>
      <c r="K7" s="564"/>
      <c r="L7" s="564"/>
      <c r="M7" s="563"/>
      <c r="N7" s="510"/>
    </row>
    <row r="8" spans="1:14" s="44" customFormat="1" ht="12.75">
      <c r="A8" s="386"/>
      <c r="B8" s="362" t="s">
        <v>517</v>
      </c>
      <c r="C8" s="388"/>
      <c r="D8" s="389"/>
      <c r="E8" s="565"/>
      <c r="F8" s="565"/>
      <c r="G8" s="565"/>
      <c r="H8" s="418"/>
      <c r="I8" s="389"/>
      <c r="J8" s="565"/>
      <c r="K8" s="565"/>
      <c r="L8" s="565"/>
      <c r="M8" s="418"/>
      <c r="N8" s="393"/>
    </row>
    <row r="9" spans="1:34" s="44" customFormat="1" ht="24">
      <c r="A9" s="386"/>
      <c r="B9" s="593" t="s">
        <v>25</v>
      </c>
      <c r="C9" s="388"/>
      <c r="D9" s="389">
        <v>1224</v>
      </c>
      <c r="E9" s="594" t="s">
        <v>536</v>
      </c>
      <c r="F9" s="427" t="s">
        <v>537</v>
      </c>
      <c r="G9" s="420">
        <v>36733</v>
      </c>
      <c r="H9" s="428"/>
      <c r="I9" s="389">
        <v>1224</v>
      </c>
      <c r="J9" s="594" t="s">
        <v>536</v>
      </c>
      <c r="K9" s="427" t="s">
        <v>537</v>
      </c>
      <c r="L9" s="420">
        <v>36733</v>
      </c>
      <c r="M9" s="418"/>
      <c r="N9" s="415" t="s">
        <v>520</v>
      </c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</row>
    <row r="10" spans="1:34" s="44" customFormat="1" ht="12.75">
      <c r="A10" s="386"/>
      <c r="B10" s="593"/>
      <c r="C10" s="388"/>
      <c r="D10" s="389">
        <v>576</v>
      </c>
      <c r="E10" s="594" t="s">
        <v>364</v>
      </c>
      <c r="F10" s="427"/>
      <c r="G10" s="420"/>
      <c r="H10" s="428"/>
      <c r="I10" s="389">
        <v>576</v>
      </c>
      <c r="J10" s="594" t="s">
        <v>364</v>
      </c>
      <c r="K10" s="427" t="s">
        <v>636</v>
      </c>
      <c r="L10" s="420">
        <v>36852</v>
      </c>
      <c r="M10" s="418"/>
      <c r="N10" s="4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</row>
    <row r="11" spans="1:34" s="18" customFormat="1" ht="24.75" customHeight="1">
      <c r="A11" s="386" t="s">
        <v>521</v>
      </c>
      <c r="B11" s="477"/>
      <c r="C11" s="388"/>
      <c r="D11" s="401">
        <f>SUM(D12:D14)</f>
        <v>12270</v>
      </c>
      <c r="E11" s="565"/>
      <c r="F11" s="565"/>
      <c r="G11" s="565"/>
      <c r="H11" s="418"/>
      <c r="I11" s="401">
        <f>SUM(I12:I14)</f>
        <v>12270</v>
      </c>
      <c r="J11" s="565"/>
      <c r="K11" s="565"/>
      <c r="L11" s="420"/>
      <c r="M11" s="418"/>
      <c r="N11" s="415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</row>
    <row r="12" spans="1:14" s="18" customFormat="1" ht="36">
      <c r="A12" s="386"/>
      <c r="B12" s="595" t="s">
        <v>519</v>
      </c>
      <c r="C12" s="388"/>
      <c r="D12" s="361">
        <v>1600</v>
      </c>
      <c r="E12" s="580" t="s">
        <v>412</v>
      </c>
      <c r="F12" s="542" t="s">
        <v>100</v>
      </c>
      <c r="G12" s="420">
        <v>36888</v>
      </c>
      <c r="H12" s="418"/>
      <c r="I12" s="361">
        <v>1600</v>
      </c>
      <c r="J12" s="580" t="s">
        <v>412</v>
      </c>
      <c r="K12" s="542" t="s">
        <v>100</v>
      </c>
      <c r="L12" s="420">
        <v>36888</v>
      </c>
      <c r="M12" s="418"/>
      <c r="N12" s="596" t="s">
        <v>101</v>
      </c>
    </row>
    <row r="13" spans="1:14" s="18" customFormat="1" ht="12.75">
      <c r="A13" s="386"/>
      <c r="B13" s="595"/>
      <c r="C13" s="388"/>
      <c r="D13" s="361">
        <v>600</v>
      </c>
      <c r="E13" s="580" t="s">
        <v>102</v>
      </c>
      <c r="F13" s="542"/>
      <c r="G13" s="420"/>
      <c r="H13" s="418"/>
      <c r="I13" s="361">
        <v>600</v>
      </c>
      <c r="J13" s="580" t="s">
        <v>102</v>
      </c>
      <c r="K13" s="542"/>
      <c r="L13" s="420"/>
      <c r="M13" s="418"/>
      <c r="N13" s="596" t="s">
        <v>103</v>
      </c>
    </row>
    <row r="14" spans="1:14" s="18" customFormat="1" ht="45">
      <c r="A14" s="386"/>
      <c r="B14" s="405" t="s">
        <v>606</v>
      </c>
      <c r="C14" s="388"/>
      <c r="D14" s="361">
        <v>10070</v>
      </c>
      <c r="E14" s="580" t="s">
        <v>359</v>
      </c>
      <c r="F14" s="542" t="s">
        <v>630</v>
      </c>
      <c r="G14" s="420">
        <v>36878</v>
      </c>
      <c r="H14" s="418"/>
      <c r="I14" s="361">
        <v>10070</v>
      </c>
      <c r="J14" s="580" t="s">
        <v>359</v>
      </c>
      <c r="K14" s="542" t="s">
        <v>630</v>
      </c>
      <c r="L14" s="420">
        <v>36878</v>
      </c>
      <c r="M14" s="418"/>
      <c r="N14" s="554" t="s">
        <v>180</v>
      </c>
    </row>
    <row r="15" spans="1:14" s="38" customFormat="1" ht="24.75" customHeight="1">
      <c r="A15" s="597" t="s">
        <v>522</v>
      </c>
      <c r="B15" s="477"/>
      <c r="C15" s="401"/>
      <c r="D15" s="401">
        <f>SUM(D17:D26)</f>
        <v>8491</v>
      </c>
      <c r="E15" s="578"/>
      <c r="F15" s="578"/>
      <c r="G15" s="578"/>
      <c r="H15" s="391"/>
      <c r="I15" s="401">
        <f>SUM(I17:I26)</f>
        <v>8491</v>
      </c>
      <c r="J15" s="578"/>
      <c r="K15" s="578"/>
      <c r="L15" s="420"/>
      <c r="M15" s="391"/>
      <c r="N15" s="393"/>
    </row>
    <row r="16" spans="1:14" s="38" customFormat="1" ht="12" customHeight="1">
      <c r="A16" s="528" t="s">
        <v>523</v>
      </c>
      <c r="B16" s="477"/>
      <c r="C16" s="480"/>
      <c r="D16" s="401"/>
      <c r="E16" s="574"/>
      <c r="F16" s="574"/>
      <c r="G16" s="574"/>
      <c r="H16" s="479"/>
      <c r="I16" s="401"/>
      <c r="J16" s="574"/>
      <c r="K16" s="574"/>
      <c r="L16" s="420"/>
      <c r="M16" s="479"/>
      <c r="N16" s="393"/>
    </row>
    <row r="17" spans="1:14" s="226" customFormat="1" ht="24">
      <c r="A17" s="412"/>
      <c r="B17" s="598" t="s">
        <v>524</v>
      </c>
      <c r="C17" s="388"/>
      <c r="D17" s="389">
        <v>6000</v>
      </c>
      <c r="E17" s="541" t="s">
        <v>364</v>
      </c>
      <c r="F17" s="580" t="s">
        <v>165</v>
      </c>
      <c r="G17" s="420">
        <v>36643</v>
      </c>
      <c r="H17" s="418"/>
      <c r="I17" s="389">
        <v>6000</v>
      </c>
      <c r="J17" s="419" t="s">
        <v>364</v>
      </c>
      <c r="K17" s="389" t="s">
        <v>365</v>
      </c>
      <c r="L17" s="420" t="s">
        <v>641</v>
      </c>
      <c r="M17" s="418"/>
      <c r="N17" s="572"/>
    </row>
    <row r="18" spans="1:14" s="20" customFormat="1" ht="12.75">
      <c r="A18" s="386"/>
      <c r="B18" s="599" t="s">
        <v>150</v>
      </c>
      <c r="C18" s="388"/>
      <c r="D18" s="389">
        <v>1398</v>
      </c>
      <c r="E18" s="777" t="s">
        <v>148</v>
      </c>
      <c r="F18" s="778"/>
      <c r="G18" s="778"/>
      <c r="H18" s="600"/>
      <c r="I18" s="389">
        <v>1398</v>
      </c>
      <c r="J18" s="541" t="s">
        <v>364</v>
      </c>
      <c r="K18" s="542" t="s">
        <v>163</v>
      </c>
      <c r="L18" s="420" t="s">
        <v>166</v>
      </c>
      <c r="M18" s="418"/>
      <c r="N18" s="601"/>
    </row>
    <row r="19" spans="1:14" s="20" customFormat="1" ht="12.75">
      <c r="A19" s="386"/>
      <c r="B19" s="602" t="s">
        <v>297</v>
      </c>
      <c r="C19" s="388"/>
      <c r="D19" s="389">
        <v>210</v>
      </c>
      <c r="E19" s="541" t="s">
        <v>371</v>
      </c>
      <c r="F19" s="541" t="s">
        <v>365</v>
      </c>
      <c r="G19" s="420">
        <v>36713</v>
      </c>
      <c r="H19" s="418"/>
      <c r="I19" s="389">
        <v>210</v>
      </c>
      <c r="J19" s="541" t="s">
        <v>371</v>
      </c>
      <c r="K19" s="541" t="s">
        <v>365</v>
      </c>
      <c r="L19" s="420">
        <v>36713</v>
      </c>
      <c r="M19" s="418"/>
      <c r="N19" s="497"/>
    </row>
    <row r="20" spans="1:14" s="20" customFormat="1" ht="24">
      <c r="A20" s="386"/>
      <c r="B20" s="603" t="s">
        <v>532</v>
      </c>
      <c r="C20" s="388"/>
      <c r="D20" s="389">
        <v>223</v>
      </c>
      <c r="E20" s="541" t="s">
        <v>371</v>
      </c>
      <c r="F20" s="542" t="s">
        <v>533</v>
      </c>
      <c r="G20" s="420" t="s">
        <v>222</v>
      </c>
      <c r="H20" s="418"/>
      <c r="I20" s="389">
        <v>223</v>
      </c>
      <c r="J20" s="541" t="s">
        <v>371</v>
      </c>
      <c r="K20" s="542" t="s">
        <v>533</v>
      </c>
      <c r="L20" s="420">
        <v>36571</v>
      </c>
      <c r="M20" s="418"/>
      <c r="N20" s="404"/>
    </row>
    <row r="21" spans="1:14" s="20" customFormat="1" ht="12.75">
      <c r="A21" s="386"/>
      <c r="B21" s="603" t="s">
        <v>220</v>
      </c>
      <c r="C21" s="388"/>
      <c r="D21" s="389">
        <v>125</v>
      </c>
      <c r="E21" s="541" t="s">
        <v>412</v>
      </c>
      <c r="F21" s="580" t="s">
        <v>221</v>
      </c>
      <c r="G21" s="420">
        <v>36823</v>
      </c>
      <c r="H21" s="418"/>
      <c r="I21" s="389">
        <v>125</v>
      </c>
      <c r="J21" s="541" t="s">
        <v>412</v>
      </c>
      <c r="K21" s="580" t="s">
        <v>221</v>
      </c>
      <c r="L21" s="420">
        <v>36823</v>
      </c>
      <c r="M21" s="418"/>
      <c r="N21" s="408" t="s">
        <v>223</v>
      </c>
    </row>
    <row r="22" spans="1:14" s="20" customFormat="1" ht="12.75">
      <c r="A22" s="386"/>
      <c r="B22" s="603"/>
      <c r="C22" s="388"/>
      <c r="D22" s="389">
        <v>109</v>
      </c>
      <c r="E22" s="541" t="s">
        <v>371</v>
      </c>
      <c r="F22" s="542"/>
      <c r="G22" s="420"/>
      <c r="H22" s="418"/>
      <c r="I22" s="389">
        <v>109</v>
      </c>
      <c r="J22" s="541" t="s">
        <v>371</v>
      </c>
      <c r="K22" s="542"/>
      <c r="L22" s="420"/>
      <c r="M22" s="418"/>
      <c r="N22" s="404"/>
    </row>
    <row r="23" spans="1:14" s="226" customFormat="1" ht="36">
      <c r="A23" s="412"/>
      <c r="B23" s="599" t="s">
        <v>647</v>
      </c>
      <c r="C23" s="388"/>
      <c r="D23" s="389">
        <v>34</v>
      </c>
      <c r="E23" s="541" t="s">
        <v>371</v>
      </c>
      <c r="F23" s="542" t="s">
        <v>648</v>
      </c>
      <c r="G23" s="420">
        <v>36690</v>
      </c>
      <c r="H23" s="418"/>
      <c r="I23" s="389">
        <v>34</v>
      </c>
      <c r="J23" s="541" t="s">
        <v>371</v>
      </c>
      <c r="K23" s="542" t="s">
        <v>648</v>
      </c>
      <c r="L23" s="420" t="s">
        <v>649</v>
      </c>
      <c r="M23" s="418"/>
      <c r="N23" s="601" t="s">
        <v>361</v>
      </c>
    </row>
    <row r="24" spans="1:14" s="226" customFormat="1" ht="27.75" customHeight="1">
      <c r="A24" s="412"/>
      <c r="B24" s="599" t="s">
        <v>650</v>
      </c>
      <c r="C24" s="388"/>
      <c r="D24" s="389">
        <v>130</v>
      </c>
      <c r="E24" s="541" t="s">
        <v>364</v>
      </c>
      <c r="F24" s="542" t="s">
        <v>651</v>
      </c>
      <c r="G24" s="420">
        <v>36697</v>
      </c>
      <c r="H24" s="418"/>
      <c r="I24" s="389">
        <v>130</v>
      </c>
      <c r="J24" s="541" t="s">
        <v>364</v>
      </c>
      <c r="K24" s="542" t="s">
        <v>651</v>
      </c>
      <c r="L24" s="420" t="s">
        <v>652</v>
      </c>
      <c r="M24" s="418"/>
      <c r="N24" s="601" t="s">
        <v>361</v>
      </c>
    </row>
    <row r="25" spans="1:14" s="20" customFormat="1" ht="24">
      <c r="A25" s="386"/>
      <c r="B25" s="598" t="s">
        <v>457</v>
      </c>
      <c r="C25" s="388"/>
      <c r="D25" s="389">
        <v>42</v>
      </c>
      <c r="E25" s="556" t="s">
        <v>371</v>
      </c>
      <c r="F25" s="556" t="s">
        <v>365</v>
      </c>
      <c r="G25" s="420">
        <v>36748</v>
      </c>
      <c r="H25" s="391"/>
      <c r="I25" s="389">
        <v>42</v>
      </c>
      <c r="J25" s="556" t="s">
        <v>371</v>
      </c>
      <c r="K25" s="556" t="s">
        <v>365</v>
      </c>
      <c r="L25" s="420">
        <v>36748</v>
      </c>
      <c r="M25" s="418"/>
      <c r="N25" s="393"/>
    </row>
    <row r="26" spans="1:14" s="20" customFormat="1" ht="24">
      <c r="A26" s="386"/>
      <c r="B26" s="405" t="s">
        <v>264</v>
      </c>
      <c r="C26" s="388"/>
      <c r="D26" s="389">
        <v>220</v>
      </c>
      <c r="E26" s="541" t="s">
        <v>359</v>
      </c>
      <c r="F26" s="542" t="s">
        <v>265</v>
      </c>
      <c r="G26" s="420">
        <v>36725</v>
      </c>
      <c r="H26" s="418"/>
      <c r="I26" s="389">
        <v>220</v>
      </c>
      <c r="J26" s="541" t="s">
        <v>359</v>
      </c>
      <c r="K26" s="542" t="s">
        <v>265</v>
      </c>
      <c r="L26" s="420">
        <v>36725</v>
      </c>
      <c r="M26" s="418"/>
      <c r="N26" s="596"/>
    </row>
    <row r="27" spans="1:14" s="18" customFormat="1" ht="19.5" customHeight="1">
      <c r="A27" s="597" t="s">
        <v>534</v>
      </c>
      <c r="B27" s="477"/>
      <c r="C27" s="401"/>
      <c r="D27" s="401">
        <f>SUM(D29:D35)</f>
        <v>3882</v>
      </c>
      <c r="E27" s="578"/>
      <c r="F27" s="578"/>
      <c r="G27" s="420"/>
      <c r="H27" s="391"/>
      <c r="I27" s="401">
        <f>SUM(I29:I35)</f>
        <v>232</v>
      </c>
      <c r="J27" s="578"/>
      <c r="K27" s="578"/>
      <c r="L27" s="420"/>
      <c r="M27" s="391"/>
      <c r="N27" s="393"/>
    </row>
    <row r="28" spans="1:14" s="38" customFormat="1" ht="12.75">
      <c r="A28" s="528" t="s">
        <v>535</v>
      </c>
      <c r="B28" s="477"/>
      <c r="C28" s="480"/>
      <c r="D28" s="401"/>
      <c r="E28" s="574"/>
      <c r="F28" s="574"/>
      <c r="G28" s="420"/>
      <c r="H28" s="479"/>
      <c r="I28" s="401"/>
      <c r="J28" s="574"/>
      <c r="K28" s="574"/>
      <c r="L28" s="420"/>
      <c r="M28" s="479"/>
      <c r="N28" s="393"/>
    </row>
    <row r="29" spans="1:14" s="38" customFormat="1" ht="24">
      <c r="A29" s="528"/>
      <c r="B29" s="405" t="s">
        <v>123</v>
      </c>
      <c r="C29" s="480"/>
      <c r="D29" s="389">
        <v>40</v>
      </c>
      <c r="E29" s="541" t="s">
        <v>364</v>
      </c>
      <c r="F29" s="542" t="s">
        <v>124</v>
      </c>
      <c r="G29" s="420">
        <v>36620</v>
      </c>
      <c r="H29" s="479"/>
      <c r="I29" s="389">
        <v>40</v>
      </c>
      <c r="J29" s="541" t="s">
        <v>364</v>
      </c>
      <c r="K29" s="542" t="s">
        <v>124</v>
      </c>
      <c r="L29" s="420">
        <v>36620</v>
      </c>
      <c r="M29" s="479"/>
      <c r="N29" s="410" t="s">
        <v>127</v>
      </c>
    </row>
    <row r="30" spans="1:14" s="38" customFormat="1" ht="24">
      <c r="A30" s="528"/>
      <c r="B30" s="405" t="s">
        <v>181</v>
      </c>
      <c r="C30" s="480"/>
      <c r="D30" s="389">
        <v>146</v>
      </c>
      <c r="E30" s="541" t="s">
        <v>391</v>
      </c>
      <c r="F30" s="580" t="s">
        <v>365</v>
      </c>
      <c r="G30" s="420">
        <v>36635</v>
      </c>
      <c r="H30" s="479"/>
      <c r="I30" s="389">
        <v>146</v>
      </c>
      <c r="J30" s="541" t="s">
        <v>391</v>
      </c>
      <c r="K30" s="580" t="s">
        <v>365</v>
      </c>
      <c r="L30" s="420">
        <v>36635</v>
      </c>
      <c r="M30" s="479"/>
      <c r="N30" s="410" t="s">
        <v>127</v>
      </c>
    </row>
    <row r="31" spans="1:14" s="20" customFormat="1" ht="36">
      <c r="A31" s="386"/>
      <c r="B31" s="595" t="s">
        <v>557</v>
      </c>
      <c r="C31" s="388"/>
      <c r="D31" s="604">
        <v>1050</v>
      </c>
      <c r="E31" s="447" t="s">
        <v>364</v>
      </c>
      <c r="F31" s="443" t="s">
        <v>279</v>
      </c>
      <c r="G31" s="420">
        <v>36879</v>
      </c>
      <c r="H31" s="428"/>
      <c r="I31" s="448"/>
      <c r="J31" s="429"/>
      <c r="K31" s="429"/>
      <c r="L31" s="420"/>
      <c r="M31" s="418"/>
      <c r="N31" s="393"/>
    </row>
    <row r="32" spans="1:14" s="20" customFormat="1" ht="24">
      <c r="A32" s="386"/>
      <c r="B32" s="405" t="s">
        <v>558</v>
      </c>
      <c r="C32" s="388"/>
      <c r="D32" s="389"/>
      <c r="E32" s="541"/>
      <c r="F32" s="542"/>
      <c r="G32" s="420"/>
      <c r="H32" s="428"/>
      <c r="I32" s="448"/>
      <c r="J32" s="429"/>
      <c r="K32" s="429"/>
      <c r="L32" s="420"/>
      <c r="M32" s="418"/>
      <c r="N32" s="393"/>
    </row>
    <row r="33" spans="1:14" s="20" customFormat="1" ht="12.75">
      <c r="A33" s="386"/>
      <c r="B33" s="751" t="s">
        <v>27</v>
      </c>
      <c r="C33" s="388"/>
      <c r="D33" s="389">
        <v>1444</v>
      </c>
      <c r="E33" s="541" t="s">
        <v>364</v>
      </c>
      <c r="F33" s="542" t="s">
        <v>505</v>
      </c>
      <c r="G33" s="420">
        <v>36872</v>
      </c>
      <c r="H33" s="428"/>
      <c r="I33" s="448"/>
      <c r="J33" s="429"/>
      <c r="K33" s="429"/>
      <c r="L33" s="420"/>
      <c r="M33" s="418"/>
      <c r="N33" s="393"/>
    </row>
    <row r="34" spans="1:14" s="20" customFormat="1" ht="24">
      <c r="A34" s="386"/>
      <c r="B34" s="751" t="s">
        <v>26</v>
      </c>
      <c r="C34" s="388"/>
      <c r="D34" s="389">
        <v>1156</v>
      </c>
      <c r="E34" s="541" t="s">
        <v>364</v>
      </c>
      <c r="F34" s="542" t="s">
        <v>507</v>
      </c>
      <c r="G34" s="420">
        <v>36872</v>
      </c>
      <c r="H34" s="391"/>
      <c r="I34" s="448"/>
      <c r="J34" s="429"/>
      <c r="K34" s="429"/>
      <c r="L34" s="420"/>
      <c r="M34" s="418"/>
      <c r="N34" s="393"/>
    </row>
    <row r="35" spans="1:14" s="20" customFormat="1" ht="24">
      <c r="A35" s="386"/>
      <c r="B35" s="598" t="s">
        <v>595</v>
      </c>
      <c r="C35" s="388"/>
      <c r="D35" s="389">
        <v>46</v>
      </c>
      <c r="E35" s="397" t="s">
        <v>364</v>
      </c>
      <c r="F35" s="545" t="s">
        <v>365</v>
      </c>
      <c r="G35" s="420">
        <v>36852</v>
      </c>
      <c r="H35" s="391"/>
      <c r="I35" s="389">
        <v>46</v>
      </c>
      <c r="J35" s="397" t="s">
        <v>364</v>
      </c>
      <c r="K35" s="545" t="s">
        <v>365</v>
      </c>
      <c r="L35" s="420">
        <v>36852</v>
      </c>
      <c r="M35" s="418"/>
      <c r="N35" s="393" t="s">
        <v>361</v>
      </c>
    </row>
    <row r="36" spans="1:14" s="38" customFormat="1" ht="24.75" customHeight="1">
      <c r="A36" s="386" t="s">
        <v>559</v>
      </c>
      <c r="B36" s="477"/>
      <c r="C36" s="401"/>
      <c r="D36" s="401">
        <f>SUM(D37:D44)</f>
        <v>4905</v>
      </c>
      <c r="E36" s="578"/>
      <c r="F36" s="578"/>
      <c r="G36" s="420"/>
      <c r="H36" s="391"/>
      <c r="I36" s="401">
        <f>SUM(I37:I44)</f>
        <v>4905</v>
      </c>
      <c r="J36" s="578"/>
      <c r="K36" s="578"/>
      <c r="L36" s="420"/>
      <c r="M36" s="391"/>
      <c r="N36" s="393"/>
    </row>
    <row r="37" spans="1:14" s="38" customFormat="1" ht="24.75" customHeight="1">
      <c r="A37" s="386"/>
      <c r="B37" s="405" t="s">
        <v>128</v>
      </c>
      <c r="C37" s="428"/>
      <c r="D37" s="389">
        <v>304</v>
      </c>
      <c r="E37" s="513" t="s">
        <v>364</v>
      </c>
      <c r="F37" s="513" t="s">
        <v>129</v>
      </c>
      <c r="G37" s="420">
        <v>36620</v>
      </c>
      <c r="H37" s="391"/>
      <c r="I37" s="389">
        <v>304</v>
      </c>
      <c r="J37" s="513" t="s">
        <v>364</v>
      </c>
      <c r="K37" s="513" t="s">
        <v>129</v>
      </c>
      <c r="L37" s="420">
        <v>36620</v>
      </c>
      <c r="M37" s="391"/>
      <c r="N37" s="410" t="s">
        <v>127</v>
      </c>
    </row>
    <row r="38" spans="1:14" s="38" customFormat="1" ht="24.75" customHeight="1">
      <c r="A38" s="386"/>
      <c r="B38" s="605" t="s">
        <v>151</v>
      </c>
      <c r="C38" s="428"/>
      <c r="D38" s="389">
        <v>500</v>
      </c>
      <c r="E38" s="774" t="s">
        <v>148</v>
      </c>
      <c r="F38" s="775"/>
      <c r="G38" s="776"/>
      <c r="H38" s="600"/>
      <c r="I38" s="389">
        <v>500</v>
      </c>
      <c r="J38" s="513" t="s">
        <v>364</v>
      </c>
      <c r="K38" s="513" t="s">
        <v>163</v>
      </c>
      <c r="L38" s="420">
        <v>36643</v>
      </c>
      <c r="M38" s="391"/>
      <c r="N38" s="596"/>
    </row>
    <row r="39" spans="1:14" s="38" customFormat="1" ht="24.75" customHeight="1">
      <c r="A39" s="386"/>
      <c r="B39" s="598" t="s">
        <v>504</v>
      </c>
      <c r="C39" s="428"/>
      <c r="D39" s="389">
        <v>29</v>
      </c>
      <c r="E39" s="513" t="s">
        <v>364</v>
      </c>
      <c r="F39" s="513" t="s">
        <v>365</v>
      </c>
      <c r="G39" s="484">
        <v>36854</v>
      </c>
      <c r="H39" s="606"/>
      <c r="I39" s="389">
        <v>29</v>
      </c>
      <c r="J39" s="513" t="s">
        <v>364</v>
      </c>
      <c r="K39" s="513" t="s">
        <v>365</v>
      </c>
      <c r="L39" s="420">
        <v>36854</v>
      </c>
      <c r="M39" s="391"/>
      <c r="N39" s="410" t="s">
        <v>127</v>
      </c>
    </row>
    <row r="40" spans="1:14" s="215" customFormat="1" ht="40.5" customHeight="1">
      <c r="A40" s="607"/>
      <c r="B40" s="608" t="s">
        <v>266</v>
      </c>
      <c r="C40" s="526"/>
      <c r="D40" s="389"/>
      <c r="E40" s="389"/>
      <c r="F40" s="609"/>
      <c r="G40" s="484"/>
      <c r="H40" s="610"/>
      <c r="I40" s="389"/>
      <c r="J40" s="389"/>
      <c r="K40" s="611"/>
      <c r="L40" s="420"/>
      <c r="M40" s="402"/>
      <c r="N40" s="555"/>
    </row>
    <row r="41" spans="1:14" s="215" customFormat="1" ht="12.75">
      <c r="A41" s="607"/>
      <c r="B41" s="754" t="s">
        <v>28</v>
      </c>
      <c r="C41" s="526"/>
      <c r="D41" s="389">
        <v>3600</v>
      </c>
      <c r="E41" s="389" t="s">
        <v>364</v>
      </c>
      <c r="F41" s="609" t="s">
        <v>202</v>
      </c>
      <c r="G41" s="484">
        <v>36844</v>
      </c>
      <c r="H41" s="610"/>
      <c r="I41" s="389">
        <v>3600</v>
      </c>
      <c r="J41" s="389" t="s">
        <v>364</v>
      </c>
      <c r="K41" s="611" t="s">
        <v>636</v>
      </c>
      <c r="L41" s="420">
        <v>36852</v>
      </c>
      <c r="M41" s="402"/>
      <c r="N41" s="555"/>
    </row>
    <row r="42" spans="1:14" s="215" customFormat="1" ht="12.75">
      <c r="A42" s="607"/>
      <c r="B42" s="754" t="s">
        <v>642</v>
      </c>
      <c r="C42" s="526"/>
      <c r="D42" s="389">
        <v>285</v>
      </c>
      <c r="E42" s="774" t="s">
        <v>148</v>
      </c>
      <c r="F42" s="775"/>
      <c r="G42" s="776"/>
      <c r="H42" s="391"/>
      <c r="I42" s="389">
        <v>285</v>
      </c>
      <c r="J42" s="553" t="s">
        <v>480</v>
      </c>
      <c r="K42" s="513" t="s">
        <v>365</v>
      </c>
      <c r="L42" s="420">
        <v>36689</v>
      </c>
      <c r="M42" s="402"/>
      <c r="N42" s="555"/>
    </row>
    <row r="43" spans="1:14" s="215" customFormat="1" ht="12.75">
      <c r="A43" s="607"/>
      <c r="B43" s="612"/>
      <c r="C43" s="526"/>
      <c r="D43" s="389">
        <v>133</v>
      </c>
      <c r="E43" s="513"/>
      <c r="F43" s="513"/>
      <c r="G43" s="420"/>
      <c r="H43" s="391"/>
      <c r="I43" s="389">
        <v>133</v>
      </c>
      <c r="J43" s="513" t="s">
        <v>643</v>
      </c>
      <c r="K43" s="513"/>
      <c r="L43" s="420"/>
      <c r="M43" s="402"/>
      <c r="N43" s="555"/>
    </row>
    <row r="44" spans="1:14" s="20" customFormat="1" ht="12.75">
      <c r="A44" s="433"/>
      <c r="B44" s="557" t="s">
        <v>216</v>
      </c>
      <c r="C44" s="501"/>
      <c r="D44" s="436">
        <v>54</v>
      </c>
      <c r="E44" s="613" t="s">
        <v>364</v>
      </c>
      <c r="F44" s="755" t="s">
        <v>277</v>
      </c>
      <c r="G44" s="561">
        <v>36879</v>
      </c>
      <c r="H44" s="614"/>
      <c r="I44" s="436">
        <v>54</v>
      </c>
      <c r="J44" s="615" t="s">
        <v>364</v>
      </c>
      <c r="K44" s="755" t="s">
        <v>277</v>
      </c>
      <c r="L44" s="561">
        <v>36879</v>
      </c>
      <c r="M44" s="501"/>
      <c r="N44" s="440" t="s">
        <v>217</v>
      </c>
    </row>
    <row r="45" spans="1:14" s="249" customFormat="1" ht="24" customHeight="1">
      <c r="A45" s="242"/>
      <c r="B45" s="315" t="s">
        <v>172</v>
      </c>
      <c r="C45" s="246"/>
      <c r="D45" s="245">
        <f>D7+D11+D15+D27+D36</f>
        <v>31348</v>
      </c>
      <c r="E45" s="256"/>
      <c r="F45" s="257"/>
      <c r="G45" s="257"/>
      <c r="H45" s="252"/>
      <c r="I45" s="245">
        <f>I7+I11+I15+I27+I36</f>
        <v>27698</v>
      </c>
      <c r="J45" s="256"/>
      <c r="K45" s="257"/>
      <c r="L45" s="257"/>
      <c r="M45" s="252"/>
      <c r="N45" s="302"/>
    </row>
    <row r="46" spans="1:14" s="117" customFormat="1" ht="12.75" customHeight="1">
      <c r="A46" s="107"/>
      <c r="B46" s="116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306"/>
    </row>
    <row r="47" spans="2:14" s="44" customFormat="1" ht="12">
      <c r="B47" s="43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41"/>
    </row>
    <row r="48" spans="2:14" s="44" customFormat="1" ht="12">
      <c r="B48" s="43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41"/>
    </row>
    <row r="49" spans="2:14" s="44" customFormat="1" ht="12">
      <c r="B49" s="43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41"/>
    </row>
    <row r="50" spans="2:14" s="44" customFormat="1" ht="12">
      <c r="B50" s="43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41"/>
    </row>
    <row r="51" spans="2:14" s="44" customFormat="1" ht="12">
      <c r="B51" s="43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41"/>
    </row>
    <row r="52" spans="2:14" s="44" customFormat="1" ht="12">
      <c r="B52" s="43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41"/>
    </row>
    <row r="53" spans="2:14" s="44" customFormat="1" ht="12">
      <c r="B53" s="43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41"/>
    </row>
    <row r="54" spans="2:14" s="44" customFormat="1" ht="12">
      <c r="B54" s="43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41"/>
    </row>
    <row r="55" spans="2:14" s="44" customFormat="1" ht="12">
      <c r="B55" s="43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41"/>
    </row>
    <row r="56" spans="2:14" s="44" customFormat="1" ht="12">
      <c r="B56" s="43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41"/>
    </row>
    <row r="57" spans="2:14" s="44" customFormat="1" ht="12">
      <c r="B57" s="43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41"/>
    </row>
    <row r="58" spans="2:14" s="44" customFormat="1" ht="12">
      <c r="B58" s="43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41"/>
    </row>
    <row r="59" spans="2:14" s="44" customFormat="1" ht="12">
      <c r="B59" s="43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41"/>
    </row>
    <row r="60" spans="2:14" s="44" customFormat="1" ht="12">
      <c r="B60" s="43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41"/>
    </row>
    <row r="61" spans="2:14" s="44" customFormat="1" ht="12">
      <c r="B61" s="43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41"/>
    </row>
    <row r="62" spans="2:14" s="44" customFormat="1" ht="12">
      <c r="B62" s="43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41"/>
    </row>
    <row r="63" spans="2:14" s="44" customFormat="1" ht="12">
      <c r="B63" s="43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41"/>
    </row>
    <row r="64" spans="2:14" s="44" customFormat="1" ht="12">
      <c r="B64" s="43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41"/>
    </row>
    <row r="65" spans="2:14" s="44" customFormat="1" ht="12">
      <c r="B65" s="43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41"/>
    </row>
    <row r="66" spans="2:14" s="44" customFormat="1" ht="12">
      <c r="B66" s="43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41"/>
    </row>
    <row r="67" spans="2:14" s="44" customFormat="1" ht="12">
      <c r="B67" s="43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41"/>
    </row>
    <row r="68" spans="2:14" s="44" customFormat="1" ht="12">
      <c r="B68" s="43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41"/>
    </row>
    <row r="69" spans="2:14" s="44" customFormat="1" ht="12">
      <c r="B69" s="43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41"/>
    </row>
    <row r="70" spans="2:14" s="44" customFormat="1" ht="12">
      <c r="B70" s="43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41"/>
    </row>
    <row r="71" spans="2:14" s="44" customFormat="1" ht="12">
      <c r="B71" s="43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41"/>
    </row>
    <row r="72" spans="2:14" s="44" customFormat="1" ht="12">
      <c r="B72" s="43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41"/>
    </row>
    <row r="73" spans="2:14" s="44" customFormat="1" ht="12">
      <c r="B73" s="43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41"/>
    </row>
    <row r="74" spans="2:14" s="44" customFormat="1" ht="12">
      <c r="B74" s="43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41"/>
    </row>
    <row r="75" spans="2:14" s="44" customFormat="1" ht="12">
      <c r="B75" s="43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41"/>
    </row>
    <row r="76" spans="2:14" s="44" customFormat="1" ht="12">
      <c r="B76" s="43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41"/>
    </row>
    <row r="77" spans="2:14" s="44" customFormat="1" ht="12">
      <c r="B77" s="43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41"/>
    </row>
    <row r="78" spans="2:14" s="44" customFormat="1" ht="12">
      <c r="B78" s="43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41"/>
    </row>
    <row r="79" spans="2:14" s="44" customFormat="1" ht="12">
      <c r="B79" s="43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41"/>
    </row>
    <row r="80" spans="2:14" s="44" customFormat="1" ht="12">
      <c r="B80" s="43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41"/>
    </row>
    <row r="81" spans="2:14" s="44" customFormat="1" ht="12">
      <c r="B81" s="43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41"/>
    </row>
    <row r="82" spans="2:14" s="44" customFormat="1" ht="12">
      <c r="B82" s="43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41"/>
    </row>
    <row r="83" spans="2:14" s="44" customFormat="1" ht="12">
      <c r="B83" s="43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41"/>
    </row>
    <row r="84" spans="2:14" s="44" customFormat="1" ht="12">
      <c r="B84" s="43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41"/>
    </row>
    <row r="85" spans="2:14" s="44" customFormat="1" ht="12">
      <c r="B85" s="43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41"/>
    </row>
    <row r="86" spans="2:14" s="44" customFormat="1" ht="12">
      <c r="B86" s="43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41"/>
    </row>
    <row r="87" spans="2:14" s="44" customFormat="1" ht="12">
      <c r="B87" s="43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41"/>
    </row>
    <row r="88" spans="2:14" s="44" customFormat="1" ht="12">
      <c r="B88" s="43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41"/>
    </row>
    <row r="89" spans="2:14" s="44" customFormat="1" ht="12">
      <c r="B89" s="43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41"/>
    </row>
    <row r="90" spans="2:14" s="44" customFormat="1" ht="12">
      <c r="B90" s="43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41"/>
    </row>
    <row r="91" spans="2:14" s="44" customFormat="1" ht="12">
      <c r="B91" s="43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41"/>
    </row>
    <row r="92" spans="2:14" s="44" customFormat="1" ht="12">
      <c r="B92" s="43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41"/>
    </row>
    <row r="93" spans="2:14" s="44" customFormat="1" ht="12">
      <c r="B93" s="43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41"/>
    </row>
  </sheetData>
  <mergeCells count="3">
    <mergeCell ref="E38:G38"/>
    <mergeCell ref="E42:G42"/>
    <mergeCell ref="E18:G18"/>
  </mergeCells>
  <printOptions horizontalCentered="1"/>
  <pageMargins left="0.3937007874015748" right="0.3937007874015748" top="0.5511811023622047" bottom="0.5511811023622047" header="0.35433070866141736" footer="0.31496062992125984"/>
  <pageSetup firstPageNumber="14" useFirstPageNumber="1" horizontalDpi="600" verticalDpi="600" orientation="landscape" paperSize="9" scale="70" r:id="rId1"/>
  <headerFooter alignWithMargins="0">
    <oddFooter>&amp;R&amp;"Arial,Grassetto"&amp;12&amp;P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Pianificazione e Controllo</dc:creator>
  <cp:keywords/>
  <dc:description/>
  <cp:lastModifiedBy>ERaggi</cp:lastModifiedBy>
  <cp:lastPrinted>2001-02-02T12:46:35Z</cp:lastPrinted>
  <dcterms:created xsi:type="dcterms:W3CDTF">2000-04-12T09:18:51Z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